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461" windowWidth="15480" windowHeight="6240" tabRatio="820" activeTab="0"/>
  </bookViews>
  <sheets>
    <sheet name="SIMULADORES" sheetId="1" r:id="rId1"/>
    <sheet name="Simulador_SEM_COPART" sheetId="2" state="hidden" r:id="rId2"/>
    <sheet name="DADOS_SEM_COPART" sheetId="3" state="hidden" r:id="rId3"/>
    <sheet name="Simulador_COM_COPARTP" sheetId="4" state="hidden" r:id="rId4"/>
    <sheet name="DADOS_COM_COPARTP" sheetId="5" state="hidden" r:id="rId5"/>
    <sheet name="Simulador_COM_COPART" sheetId="6" state="hidden" r:id="rId6"/>
    <sheet name="DADOS_COM_COPART" sheetId="7" state="hidden" r:id="rId7"/>
    <sheet name="Simulador_COM_COPART_REFERÊNCIA" sheetId="8" state="hidden" r:id="rId8"/>
  </sheets>
  <definedNames>
    <definedName name="_xlfn.IFERROR" hidden="1">#NAME?</definedName>
    <definedName name="_xlnm.Print_Area" localSheetId="6">'DADOS_COM_COPART'!$1:$46</definedName>
    <definedName name="_xlnm.Print_Area" localSheetId="4">'DADOS_COM_COPARTP'!$A$1:$V$44</definedName>
    <definedName name="_xlnm.Print_Area" localSheetId="2">'DADOS_SEM_COPART'!$1:$44</definedName>
    <definedName name="_xlnm.Print_Area" localSheetId="5">'Simulador_COM_COPART'!$A$1:$H$35</definedName>
    <definedName name="_xlnm.Print_Area" localSheetId="7">'Simulador_COM_COPART_REFERÊNCIA'!$1:$37</definedName>
    <definedName name="_xlnm.Print_Area" localSheetId="0">'SIMULADORES'!$A$1:$O$36</definedName>
    <definedName name="gw">#REF!</definedName>
    <definedName name="lj1">#REF!</definedName>
  </definedNames>
  <calcPr fullCalcOnLoad="1"/>
</workbook>
</file>

<file path=xl/sharedStrings.xml><?xml version="1.0" encoding="utf-8"?>
<sst xmlns="http://schemas.openxmlformats.org/spreadsheetml/2006/main" count="351" uniqueCount="95">
  <si>
    <t>Qtde</t>
  </si>
  <si>
    <t>Total (R$)</t>
  </si>
  <si>
    <t>00 a 18 anos</t>
  </si>
  <si>
    <t>19 a 23 anos</t>
  </si>
  <si>
    <t>24 a 28 anos</t>
  </si>
  <si>
    <t>29 a 33 anos</t>
  </si>
  <si>
    <t>34 a 38 anos</t>
  </si>
  <si>
    <t>39 a 43 anos</t>
  </si>
  <si>
    <t>44 a 48 anos</t>
  </si>
  <si>
    <t>49 a 53 anos</t>
  </si>
  <si>
    <t>54 a 58 anos</t>
  </si>
  <si>
    <t>Sub-total</t>
  </si>
  <si>
    <t>-</t>
  </si>
  <si>
    <t xml:space="preserve"> </t>
  </si>
  <si>
    <t>Total</t>
  </si>
  <si>
    <t>Faixa Etária</t>
  </si>
  <si>
    <t>Quantidade de Titulares</t>
  </si>
  <si>
    <t>Quarto Coletivo</t>
  </si>
  <si>
    <t>59 anos ou +</t>
  </si>
  <si>
    <t>Total ( titulares + dependentes )</t>
  </si>
  <si>
    <t>TOTAL GERAL (R$)</t>
  </si>
  <si>
    <t>00 - 18</t>
  </si>
  <si>
    <t>19 - 23</t>
  </si>
  <si>
    <t>24 - 28</t>
  </si>
  <si>
    <t>29 - 33</t>
  </si>
  <si>
    <t>34 - 38</t>
  </si>
  <si>
    <t>39 - 43</t>
  </si>
  <si>
    <t>44 - 48</t>
  </si>
  <si>
    <t>49 - 53</t>
  </si>
  <si>
    <t>54 - 58</t>
  </si>
  <si>
    <t>Faixa Etária
(anos)</t>
  </si>
  <si>
    <t>59 ou +</t>
  </si>
  <si>
    <t>R$¹</t>
  </si>
  <si>
    <t>(1) valor unitário (R$)</t>
  </si>
  <si>
    <t>QTD.</t>
  </si>
  <si>
    <t>VALOR UNITÁRIO (R$)</t>
  </si>
  <si>
    <t>VALOR TOTAL (R$)</t>
  </si>
  <si>
    <t>Data da campanha válida a partir de:</t>
  </si>
  <si>
    <t>Ômega Plus</t>
  </si>
  <si>
    <t>(2) Taxa de implantação somente por titular</t>
  </si>
  <si>
    <t>SUBTOTAL (R$)</t>
  </si>
  <si>
    <t>TOTAL (TITULARES  +  DEPENDENTES)</t>
  </si>
  <si>
    <t>QUANTIDADE DE TITULARES</t>
  </si>
  <si>
    <t>Quantidade</t>
  </si>
  <si>
    <t>Acomodação</t>
  </si>
  <si>
    <t>Registro ANS</t>
  </si>
  <si>
    <t>Rede</t>
  </si>
  <si>
    <t>Segmentação</t>
  </si>
  <si>
    <t>Abrangência</t>
  </si>
  <si>
    <t>Nacional</t>
  </si>
  <si>
    <t>Ambulatorial + Hospitalar com Obstetrícia</t>
  </si>
  <si>
    <t>Quarto Individual</t>
  </si>
  <si>
    <t>SUBTOTAL  (R$)</t>
  </si>
  <si>
    <t>SOS UNIMED</t>
  </si>
  <si>
    <t>TRANSPORTE AEROMÉDICO</t>
  </si>
  <si>
    <t>TOTAL OPCIONAIS (R$)</t>
  </si>
  <si>
    <t>OPCIONAIS</t>
  </si>
  <si>
    <t xml:space="preserve">Quantidade </t>
  </si>
  <si>
    <t>Estadual</t>
  </si>
  <si>
    <t>UniPart Básico QC</t>
  </si>
  <si>
    <t>UniPart Básico QP</t>
  </si>
  <si>
    <t>UniPart Especial</t>
  </si>
  <si>
    <t>474.210/15-9</t>
  </si>
  <si>
    <t>474.214/15-1</t>
  </si>
  <si>
    <t>474.215/15-0</t>
  </si>
  <si>
    <t>Quantidade de Clientes com SOS Unimed</t>
  </si>
  <si>
    <t>Quantidade de Clientes com Transporte Aeromédico</t>
  </si>
  <si>
    <t>TAXA DE IMPLANTAÇÃO²</t>
  </si>
  <si>
    <t>Abrangência Municipal</t>
  </si>
  <si>
    <t>Referência - Registro ANS 459.317/08-1</t>
  </si>
  <si>
    <r>
      <t>Faixa Etária</t>
    </r>
    <r>
      <rPr>
        <b/>
        <sz val="10"/>
        <rFont val="Arial Narrow"/>
        <family val="2"/>
      </rPr>
      <t xml:space="preserve"> (anos)</t>
    </r>
  </si>
  <si>
    <r>
      <t>TAXA DE IMPLANTAÇÃO</t>
    </r>
    <r>
      <rPr>
        <b/>
        <vertAlign val="superscript"/>
        <sz val="12"/>
        <color indexed="45"/>
        <rFont val="Arial Narrow"/>
        <family val="2"/>
      </rPr>
      <t>2</t>
    </r>
  </si>
  <si>
    <t>467.662/12-9</t>
  </si>
  <si>
    <t>Delta 2</t>
  </si>
  <si>
    <t>467.687/12-4</t>
  </si>
  <si>
    <t>Personal 2</t>
  </si>
  <si>
    <t>467.681/12-5</t>
  </si>
  <si>
    <t>Alfa 2</t>
  </si>
  <si>
    <t>Beta 2</t>
  </si>
  <si>
    <t>467.683/12-1</t>
  </si>
  <si>
    <t>467.685/12-8</t>
  </si>
  <si>
    <t>02 a 99</t>
  </si>
  <si>
    <t>Grupo de Municípios</t>
  </si>
  <si>
    <t>Singular</t>
  </si>
  <si>
    <t>483.724/19-0</t>
  </si>
  <si>
    <t>Com Coparticipação Fixa</t>
  </si>
  <si>
    <t>Com Coparticipação em Percentual</t>
  </si>
  <si>
    <t>468.250/12-5</t>
  </si>
  <si>
    <t>468.245/12-9</t>
  </si>
  <si>
    <t>468.252/12-1</t>
  </si>
  <si>
    <t>468.251/12-3</t>
  </si>
  <si>
    <t>468.246/12-7</t>
  </si>
  <si>
    <t>Sem Coparticipação</t>
  </si>
  <si>
    <t>Válido a partir de 01/05/2020, sujeito a alteração com aviso prévio I 05/2020</t>
  </si>
  <si>
    <t>480.415/18-5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</si>
</sst>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00000\-000"/>
    <numFmt numFmtId="174" formatCode="0.0000"/>
    <numFmt numFmtId="175" formatCode="&quot;R$ &quot;#,##0.00"/>
    <numFmt numFmtId="176" formatCode="00,000,&quot;/&quot;000,0\-00"/>
    <numFmt numFmtId="177" formatCode="dd/mm/yy;@"/>
    <numFmt numFmtId="178" formatCode="####\-####"/>
    <numFmt numFmtId="179" formatCode="\(##\)"/>
    <numFmt numFmtId="180" formatCode="&quot;Rio de Janeiro, &quot;;d"/>
    <numFmt numFmtId="181" formatCode="mm"/>
    <numFmt numFmtId="182" formatCode="00000&quot;/&quot;0000\-00"/>
    <numFmt numFmtId="183" formatCode="[$-416]dddd\,\ d&quot; de &quot;mmmm&quot; de &quot;yyyy"/>
    <numFmt numFmtId="184" formatCode="#,##0.000"/>
    <numFmt numFmtId="185" formatCode="#,##0.0"/>
    <numFmt numFmtId="186" formatCode="#,##0.0000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[$-F800]dddd\,\ mmmm\ dd\,\ yyyy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</numFmts>
  <fonts count="82">
    <font>
      <sz val="10"/>
      <name val="Arial"/>
      <family val="0"/>
    </font>
    <font>
      <sz val="10"/>
      <name val="Trebuchet MS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8"/>
      <color indexed="23"/>
      <name val="Arial"/>
      <family val="2"/>
    </font>
    <font>
      <b/>
      <sz val="12"/>
      <name val="Trebuchet MS"/>
      <family val="2"/>
    </font>
    <font>
      <b/>
      <sz val="16"/>
      <color indexed="45"/>
      <name val="Trebuchet MS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45"/>
      <name val="Arial Narrow"/>
      <family val="2"/>
    </font>
    <font>
      <sz val="12"/>
      <color indexed="42"/>
      <name val="Arial Narrow"/>
      <family val="2"/>
    </font>
    <font>
      <b/>
      <sz val="12"/>
      <color indexed="56"/>
      <name val="Arial Narrow"/>
      <family val="2"/>
    </font>
    <font>
      <b/>
      <sz val="12"/>
      <color indexed="59"/>
      <name val="Trebuchet MS"/>
      <family val="2"/>
    </font>
    <font>
      <b/>
      <sz val="12"/>
      <color indexed="45"/>
      <name val="Trebuchet MS"/>
      <family val="2"/>
    </font>
    <font>
      <sz val="7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sz val="12"/>
      <color indexed="26"/>
      <name val="Arial Narrow"/>
      <family val="2"/>
    </font>
    <font>
      <sz val="12"/>
      <color indexed="8"/>
      <name val="Arial Narrow"/>
      <family val="2"/>
    </font>
    <font>
      <b/>
      <sz val="12"/>
      <color indexed="2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5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vertAlign val="superscript"/>
      <sz val="12"/>
      <color indexed="45"/>
      <name val="Arial Narrow"/>
      <family val="2"/>
    </font>
    <font>
      <sz val="11"/>
      <color indexed="26"/>
      <name val="Calibri"/>
      <family val="2"/>
    </font>
    <font>
      <sz val="11"/>
      <color indexed="45"/>
      <name val="Calibri"/>
      <family val="2"/>
    </font>
    <font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45"/>
      <name val="Calibri"/>
      <family val="2"/>
    </font>
    <font>
      <sz val="11"/>
      <color indexed="54"/>
      <name val="Calibri"/>
      <family val="2"/>
    </font>
    <font>
      <sz val="11"/>
      <color indexed="50"/>
      <name val="Calibri"/>
      <family val="2"/>
    </font>
    <font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26"/>
      <name val="Calibri"/>
      <family val="2"/>
    </font>
    <font>
      <sz val="11"/>
      <color indexed="56"/>
      <name val="Calibri"/>
      <family val="2"/>
    </font>
    <font>
      <i/>
      <sz val="11"/>
      <color indexed="26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b/>
      <sz val="14"/>
      <color indexed="45"/>
      <name val="Arial Narrow"/>
      <family val="2"/>
    </font>
    <font>
      <b/>
      <sz val="16"/>
      <color indexed="45"/>
      <name val="Arial Narrow"/>
      <family val="2"/>
    </font>
    <font>
      <b/>
      <sz val="12"/>
      <color indexed="45"/>
      <name val="Arial Narrow"/>
      <family val="2"/>
    </font>
    <font>
      <sz val="12"/>
      <color indexed="56"/>
      <name val="Arial Narrow"/>
      <family val="2"/>
    </font>
    <font>
      <sz val="10"/>
      <color indexed="45"/>
      <name val="Trebuchet MS"/>
      <family val="2"/>
    </font>
    <font>
      <b/>
      <sz val="18"/>
      <color indexed="50"/>
      <name val="Trebuchet MS"/>
      <family val="2"/>
    </font>
    <font>
      <b/>
      <sz val="11"/>
      <color indexed="45"/>
      <name val="Trebuchet MS"/>
      <family val="2"/>
    </font>
    <font>
      <sz val="8"/>
      <color indexed="45"/>
      <name val="Trebuchet MS"/>
      <family val="2"/>
    </font>
    <font>
      <sz val="12"/>
      <color indexed="52"/>
      <name val="Trebuchet MS"/>
      <family val="2"/>
    </font>
    <font>
      <b/>
      <sz val="14"/>
      <color indexed="45"/>
      <name val="Trebuchet MS"/>
      <family val="2"/>
    </font>
    <font>
      <b/>
      <sz val="16"/>
      <color indexed="45"/>
      <name val="Arial"/>
      <family val="2"/>
    </font>
    <font>
      <b/>
      <sz val="12"/>
      <color indexed="45"/>
      <name val="Arial"/>
      <family val="2"/>
    </font>
    <font>
      <b/>
      <sz val="18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rgb="FFFF0000"/>
      <name val="Arial Narrow"/>
      <family val="2"/>
    </font>
    <font>
      <sz val="10"/>
      <color theme="0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0C7"/>
        <bgColor indexed="64"/>
      </patternFill>
    </fill>
    <fill>
      <patternFill patternType="solid">
        <fgColor rgb="FF0A5F55"/>
        <bgColor indexed="64"/>
      </patternFill>
    </fill>
    <fill>
      <patternFill patternType="solid">
        <fgColor rgb="FFF47920"/>
        <bgColor indexed="64"/>
      </patternFill>
    </fill>
    <fill>
      <patternFill patternType="solid">
        <fgColor rgb="FF682D00"/>
        <bgColor indexed="64"/>
      </patternFill>
    </fill>
    <fill>
      <patternFill patternType="solid">
        <fgColor theme="7" tint="-0.4999699890613556"/>
        <bgColor indexed="64"/>
      </patternFill>
    </fill>
  </fills>
  <borders count="3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4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hair">
        <color indexed="42"/>
      </bottom>
    </border>
    <border>
      <left>
        <color indexed="63"/>
      </left>
      <right>
        <color indexed="63"/>
      </right>
      <top style="hair">
        <color indexed="42"/>
      </top>
      <bottom style="hair">
        <color indexed="42"/>
      </bottom>
    </border>
    <border>
      <left style="hair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 style="double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 style="medium">
        <color indexed="42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>
        <color indexed="63"/>
      </left>
      <right>
        <color indexed="63"/>
      </right>
      <top style="thin">
        <color theme="9" tint="-0.24993999302387238"/>
      </top>
      <bottom>
        <color indexed="63"/>
      </bottom>
    </border>
    <border>
      <left style="double">
        <color indexed="1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>
        <color indexed="63"/>
      </right>
      <top style="double">
        <color indexed="13"/>
      </top>
      <bottom>
        <color indexed="63"/>
      </bottom>
    </border>
    <border>
      <left>
        <color indexed="63"/>
      </left>
      <right style="double">
        <color indexed="13"/>
      </right>
      <top style="double">
        <color indexed="1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>
        <color indexed="63"/>
      </bottom>
    </border>
    <border>
      <left style="double">
        <color indexed="1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>
        <color indexed="63"/>
      </left>
      <right style="double">
        <color indexed="13"/>
      </right>
      <top>
        <color indexed="63"/>
      </top>
      <bottom style="double">
        <color indexed="13"/>
      </bottom>
    </border>
    <border>
      <left style="medium">
        <color rgb="FF0A5F55"/>
      </left>
      <right style="medium">
        <color rgb="FF0A5F55"/>
      </right>
      <top style="medium">
        <color rgb="FF0A5F55"/>
      </top>
      <bottom style="medium">
        <color rgb="FF0A5F55"/>
      </bottom>
    </border>
    <border>
      <left style="thick">
        <color rgb="FF0A5F55"/>
      </left>
      <right style="hair">
        <color rgb="FF00995D"/>
      </right>
      <top style="thick">
        <color rgb="FF0A5F55"/>
      </top>
      <bottom style="thick">
        <color rgb="FF0A5F55"/>
      </bottom>
    </border>
    <border>
      <left style="hair">
        <color rgb="FF00995D"/>
      </left>
      <right>
        <color indexed="63"/>
      </right>
      <top style="thick">
        <color rgb="FF0A5F55"/>
      </top>
      <bottom style="thick">
        <color rgb="FF0A5F55"/>
      </bottom>
    </border>
    <border>
      <left>
        <color indexed="63"/>
      </left>
      <right>
        <color indexed="63"/>
      </right>
      <top style="thick">
        <color rgb="FF0A5F55"/>
      </top>
      <bottom style="thick">
        <color rgb="FF0A5F55"/>
      </bottom>
    </border>
    <border>
      <left style="thick">
        <color rgb="FF0A5F55"/>
      </left>
      <right>
        <color indexed="63"/>
      </right>
      <top style="thick">
        <color rgb="FF0A5F55"/>
      </top>
      <bottom style="thick">
        <color rgb="FF0A5F55"/>
      </bottom>
    </border>
    <border>
      <left style="thick">
        <color rgb="FF0A5F55"/>
      </left>
      <right style="double">
        <color rgb="FF0A5F55"/>
      </right>
      <top>
        <color indexed="63"/>
      </top>
      <bottom>
        <color indexed="63"/>
      </bottom>
    </border>
    <border>
      <left style="thick">
        <color rgb="FF0A5F55"/>
      </left>
      <right style="double">
        <color rgb="FF0A5F55"/>
      </right>
      <top style="thick">
        <color rgb="FF0A5F55"/>
      </top>
      <bottom style="thin">
        <color rgb="FF0A5F55"/>
      </bottom>
    </border>
    <border>
      <left style="thick">
        <color rgb="FF0A5F55"/>
      </left>
      <right style="double">
        <color rgb="FF0A5F55"/>
      </right>
      <top style="thin">
        <color rgb="FF0A5F55"/>
      </top>
      <bottom style="thin">
        <color rgb="FF0A5F55"/>
      </bottom>
    </border>
    <border>
      <left style="thick">
        <color rgb="FF0A5F55"/>
      </left>
      <right style="double">
        <color rgb="FF0A5F55"/>
      </right>
      <top style="thin">
        <color rgb="FF0A5F55"/>
      </top>
      <bottom style="double">
        <color rgb="FF0A5F55"/>
      </bottom>
    </border>
    <border>
      <left>
        <color indexed="63"/>
      </left>
      <right>
        <color indexed="63"/>
      </right>
      <top style="thin">
        <color rgb="FF0A5F55"/>
      </top>
      <bottom style="double">
        <color rgb="FF0A5F55"/>
      </bottom>
    </border>
    <border>
      <left style="thin">
        <color rgb="FF0A5F55"/>
      </left>
      <right style="thin">
        <color rgb="FF0A5F55"/>
      </right>
      <top style="thin">
        <color rgb="FF0A5F55"/>
      </top>
      <bottom style="thin">
        <color rgb="FF0A5F55"/>
      </bottom>
    </border>
    <border>
      <left style="thin">
        <color rgb="FF0A5F55"/>
      </left>
      <right style="thin">
        <color rgb="FF0A5F55"/>
      </right>
      <top style="thin">
        <color rgb="FF0A5F55"/>
      </top>
      <bottom style="double">
        <color rgb="FF0A5F55"/>
      </bottom>
    </border>
    <border>
      <left>
        <color indexed="63"/>
      </left>
      <right style="thick">
        <color rgb="FF0A5F55"/>
      </right>
      <top style="thin">
        <color rgb="FF0A5F55"/>
      </top>
      <bottom style="thin">
        <color rgb="FF0A5F55"/>
      </bottom>
    </border>
    <border>
      <left>
        <color indexed="63"/>
      </left>
      <right style="thick">
        <color rgb="FF0A5F55"/>
      </right>
      <top style="thin">
        <color rgb="FF0A5F55"/>
      </top>
      <bottom style="double">
        <color rgb="FF0A5F55"/>
      </bottom>
    </border>
    <border>
      <left style="thin">
        <color rgb="FF0A5F55"/>
      </left>
      <right style="thin">
        <color rgb="FF0A5F55"/>
      </right>
      <top style="thick">
        <color rgb="FF0A5F55"/>
      </top>
      <bottom style="thick">
        <color rgb="FF0A5F55"/>
      </bottom>
    </border>
    <border>
      <left style="thick">
        <color rgb="FF0A5F55"/>
      </left>
      <right style="double">
        <color rgb="FF0A5F55"/>
      </right>
      <top style="thick">
        <color rgb="FF0A5F55"/>
      </top>
      <bottom style="thick">
        <color rgb="FF0A5F55"/>
      </bottom>
    </border>
    <border>
      <left style="thin">
        <color rgb="FF0A5F55"/>
      </left>
      <right style="thick">
        <color rgb="FF0A5F55"/>
      </right>
      <top style="thick">
        <color rgb="FF0A5F55"/>
      </top>
      <bottom style="thick">
        <color rgb="FF0A5F55"/>
      </bottom>
    </border>
    <border>
      <left style="thin">
        <color rgb="FF0A5F55"/>
      </left>
      <right style="thin">
        <color rgb="FF0A5F55"/>
      </right>
      <top style="double">
        <color rgb="FF0A5F55"/>
      </top>
      <bottom style="hair">
        <color rgb="FF0A5F55"/>
      </bottom>
    </border>
    <border>
      <left style="thin">
        <color rgb="FF0A5F55"/>
      </left>
      <right style="thick">
        <color rgb="FF0A5F55"/>
      </right>
      <top style="double">
        <color rgb="FF0A5F55"/>
      </top>
      <bottom style="hair">
        <color rgb="FF0A5F55"/>
      </bottom>
    </border>
    <border>
      <left style="thin">
        <color rgb="FF0A5F55"/>
      </left>
      <right style="thin">
        <color rgb="FF0A5F55"/>
      </right>
      <top style="hair">
        <color rgb="FF0A5F55"/>
      </top>
      <bottom style="hair">
        <color rgb="FF0A5F55"/>
      </bottom>
    </border>
    <border>
      <left style="thin">
        <color rgb="FF0A5F55"/>
      </left>
      <right style="thick">
        <color rgb="FF0A5F55"/>
      </right>
      <top style="hair">
        <color rgb="FF0A5F55"/>
      </top>
      <bottom style="hair">
        <color rgb="FF0A5F55"/>
      </bottom>
    </border>
    <border>
      <left style="thin">
        <color rgb="FF0A5F55"/>
      </left>
      <right style="thin">
        <color rgb="FF0A5F55"/>
      </right>
      <top style="hair">
        <color rgb="FF0A5F55"/>
      </top>
      <bottom style="thick">
        <color rgb="FF0A5F55"/>
      </bottom>
    </border>
    <border>
      <left style="thin">
        <color rgb="FF0A5F55"/>
      </left>
      <right style="thick">
        <color rgb="FF0A5F55"/>
      </right>
      <top style="hair">
        <color rgb="FF0A5F55"/>
      </top>
      <bottom style="thick">
        <color rgb="FF0A5F55"/>
      </bottom>
    </border>
    <border>
      <left>
        <color indexed="63"/>
      </left>
      <right>
        <color indexed="63"/>
      </right>
      <top style="hair">
        <color indexed="42"/>
      </top>
      <bottom style="medium">
        <color rgb="FF00401A"/>
      </bottom>
    </border>
    <border>
      <left style="thin">
        <color rgb="FFF47920"/>
      </left>
      <right style="medium">
        <color rgb="FFF47920"/>
      </right>
      <top style="medium">
        <color rgb="FFF47920"/>
      </top>
      <bottom style="medium">
        <color rgb="FFF47920"/>
      </bottom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hair">
        <color indexed="53"/>
      </left>
      <right style="thick">
        <color indexed="53"/>
      </right>
      <top>
        <color indexed="6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ck">
        <color indexed="53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53"/>
      </right>
      <top style="hair">
        <color indexed="53"/>
      </top>
      <bottom style="thick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thick">
        <color indexed="53"/>
      </bottom>
    </border>
    <border>
      <left style="hair">
        <color indexed="53"/>
      </left>
      <right style="thick">
        <color indexed="53"/>
      </right>
      <top style="hair">
        <color indexed="53"/>
      </top>
      <bottom style="thick">
        <color indexed="53"/>
      </bottom>
    </border>
    <border>
      <left style="hair">
        <color indexed="53"/>
      </left>
      <right style="hair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 style="double">
        <color indexed="53"/>
      </right>
      <top style="thick">
        <color indexed="53"/>
      </top>
      <bottom style="thin">
        <color indexed="53"/>
      </bottom>
    </border>
    <border>
      <left style="thick">
        <color indexed="53"/>
      </left>
      <right style="double">
        <color indexed="53"/>
      </right>
      <top style="thin">
        <color indexed="53"/>
      </top>
      <bottom style="thin">
        <color indexed="53"/>
      </bottom>
    </border>
    <border>
      <left style="thick">
        <color indexed="53"/>
      </left>
      <right style="double">
        <color indexed="53"/>
      </right>
      <top style="thin">
        <color indexed="53"/>
      </top>
      <bottom style="double">
        <color indexed="53"/>
      </bottom>
    </border>
    <border>
      <left style="thick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thick">
        <color indexed="53"/>
      </left>
      <right style="double">
        <color indexed="53"/>
      </right>
      <top>
        <color indexed="63"/>
      </top>
      <bottom style="thick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double">
        <color indexed="53"/>
      </bottom>
    </border>
    <border>
      <left style="thin">
        <color indexed="53"/>
      </left>
      <right style="thick">
        <color indexed="53"/>
      </right>
      <top style="thin">
        <color indexed="53"/>
      </top>
      <bottom style="double">
        <color indexed="53"/>
      </bottom>
    </border>
    <border>
      <left style="hair">
        <color indexed="1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  <border>
      <left style="thin">
        <color rgb="FF682D00"/>
      </left>
      <right style="medium">
        <color rgb="FF682D00"/>
      </right>
      <top style="medium">
        <color rgb="FF682D00"/>
      </top>
      <bottom style="medium">
        <color rgb="FF682D00"/>
      </bottom>
    </border>
    <border>
      <left style="thin">
        <color rgb="FF682D00"/>
      </left>
      <right style="thin">
        <color rgb="FF682D00"/>
      </right>
      <top style="thin">
        <color rgb="FF682D00"/>
      </top>
      <bottom style="thin">
        <color rgb="FF682D00"/>
      </bottom>
    </border>
    <border>
      <left style="thin">
        <color rgb="FF682D00"/>
      </left>
      <right style="thin">
        <color rgb="FF682D00"/>
      </right>
      <top style="thin">
        <color rgb="FF682D00"/>
      </top>
      <bottom style="medium">
        <color rgb="FF682D00"/>
      </bottom>
    </border>
    <border>
      <left style="thin">
        <color rgb="FF682D00"/>
      </left>
      <right style="thin">
        <color rgb="FF682D00"/>
      </right>
      <top style="double">
        <color rgb="FF682D00"/>
      </top>
      <bottom style="thin">
        <color rgb="FF682D00"/>
      </bottom>
    </border>
    <border>
      <left style="medium">
        <color rgb="FF682D00"/>
      </left>
      <right>
        <color indexed="63"/>
      </right>
      <top>
        <color indexed="63"/>
      </top>
      <bottom>
        <color indexed="63"/>
      </bottom>
    </border>
    <border>
      <left style="thin">
        <color rgb="FF682D00"/>
      </left>
      <right>
        <color indexed="63"/>
      </right>
      <top style="double">
        <color rgb="FF682D00"/>
      </top>
      <bottom>
        <color indexed="63"/>
      </bottom>
    </border>
    <border>
      <left style="medium">
        <color rgb="FF682D00"/>
      </left>
      <right>
        <color indexed="63"/>
      </right>
      <top style="thin">
        <color rgb="FF682D00"/>
      </top>
      <bottom style="thin">
        <color rgb="FF682D00"/>
      </bottom>
    </border>
    <border>
      <left style="medium">
        <color rgb="FF682D00"/>
      </left>
      <right>
        <color indexed="63"/>
      </right>
      <top style="thin">
        <color rgb="FF682D00"/>
      </top>
      <bottom style="medium">
        <color rgb="FF682D00"/>
      </bottom>
    </border>
    <border>
      <left>
        <color indexed="63"/>
      </left>
      <right style="medium">
        <color rgb="FF682D00"/>
      </right>
      <top style="double">
        <color rgb="FF682D00"/>
      </top>
      <bottom>
        <color indexed="63"/>
      </bottom>
    </border>
    <border>
      <left style="thin">
        <color rgb="FF682D00"/>
      </left>
      <right style="medium">
        <color rgb="FF682D00"/>
      </right>
      <top style="thin">
        <color rgb="FF682D00"/>
      </top>
      <bottom style="thin">
        <color rgb="FF682D00"/>
      </bottom>
    </border>
    <border>
      <left style="thin">
        <color rgb="FF682D00"/>
      </left>
      <right style="medium">
        <color rgb="FF682D00"/>
      </right>
      <top style="thin">
        <color rgb="FF682D00"/>
      </top>
      <bottom style="medium">
        <color rgb="FF682D00"/>
      </bottom>
    </border>
    <border>
      <left style="medium">
        <color rgb="FF682D00"/>
      </left>
      <right>
        <color indexed="63"/>
      </right>
      <top style="medium">
        <color rgb="FF682D00"/>
      </top>
      <bottom style="medium">
        <color rgb="FF682D00"/>
      </bottom>
    </border>
    <border>
      <left>
        <color indexed="63"/>
      </left>
      <right>
        <color indexed="63"/>
      </right>
      <top style="medium">
        <color rgb="FF682D00"/>
      </top>
      <bottom style="medium">
        <color rgb="FF682D00"/>
      </bottom>
    </border>
    <border>
      <left style="thin">
        <color theme="0"/>
      </left>
      <right>
        <color indexed="63"/>
      </right>
      <top style="medium">
        <color rgb="FF682D0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>
        <color rgb="FF682D00"/>
      </bottom>
    </border>
    <border>
      <left style="medium">
        <color rgb="FF682D00"/>
      </left>
      <right style="thin">
        <color rgb="FF682D00"/>
      </right>
      <top style="medium">
        <color rgb="FF682D00"/>
      </top>
      <bottom style="medium">
        <color rgb="FF682D00"/>
      </bottom>
    </border>
    <border>
      <left style="thin">
        <color rgb="FF682D00"/>
      </left>
      <right style="thin">
        <color rgb="FF682D00"/>
      </right>
      <top style="medium">
        <color rgb="FF682D00"/>
      </top>
      <bottom style="medium">
        <color rgb="FF682D00"/>
      </bottom>
    </border>
    <border>
      <left style="thin">
        <color theme="9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rgb="FF682D00"/>
      </left>
      <right style="thin">
        <color rgb="FF682D00"/>
      </right>
      <top>
        <color indexed="63"/>
      </top>
      <bottom>
        <color indexed="63"/>
      </bottom>
    </border>
    <border>
      <left>
        <color indexed="63"/>
      </left>
      <right style="medium">
        <color rgb="FF682D00"/>
      </right>
      <top>
        <color indexed="63"/>
      </top>
      <bottom>
        <color indexed="63"/>
      </bottom>
    </border>
    <border>
      <left>
        <color indexed="63"/>
      </left>
      <right style="thick">
        <color rgb="FF0A5F55"/>
      </right>
      <top style="hair">
        <color indexed="42"/>
      </top>
      <bottom style="hair">
        <color indexed="42"/>
      </bottom>
    </border>
    <border>
      <left>
        <color indexed="63"/>
      </left>
      <right style="thick">
        <color rgb="FF0A5F55"/>
      </right>
      <top style="hair">
        <color indexed="42"/>
      </top>
      <bottom style="medium">
        <color rgb="FF00401A"/>
      </bottom>
    </border>
    <border>
      <left>
        <color indexed="63"/>
      </left>
      <right style="hair">
        <color indexed="42"/>
      </right>
      <top style="medium">
        <color rgb="FF00401A"/>
      </top>
      <bottom style="thick">
        <color rgb="FF0A5F55"/>
      </bottom>
    </border>
    <border>
      <left style="hair">
        <color indexed="42"/>
      </left>
      <right style="hair">
        <color indexed="42"/>
      </right>
      <top style="medium">
        <color rgb="FF00401A"/>
      </top>
      <bottom style="thick">
        <color rgb="FF0A5F55"/>
      </bottom>
    </border>
    <border>
      <left style="hair">
        <color indexed="42"/>
      </left>
      <right style="thick">
        <color rgb="FF0A5F55"/>
      </right>
      <top style="medium">
        <color rgb="FF00401A"/>
      </top>
      <bottom style="thick">
        <color rgb="FF0A5F55"/>
      </bottom>
    </border>
    <border>
      <left>
        <color indexed="63"/>
      </left>
      <right style="thick">
        <color rgb="FF0A5F55"/>
      </right>
      <top>
        <color indexed="63"/>
      </top>
      <bottom style="hair">
        <color indexed="42"/>
      </bottom>
    </border>
    <border>
      <left style="thin">
        <color rgb="FF0A5F55"/>
      </left>
      <right style="thick">
        <color rgb="FF0A5F55"/>
      </right>
      <top style="thin">
        <color rgb="FF0A5F55"/>
      </top>
      <bottom style="double">
        <color rgb="FF0A5F55"/>
      </bottom>
    </border>
    <border>
      <left>
        <color indexed="63"/>
      </left>
      <right style="hair">
        <color indexed="42"/>
      </right>
      <top>
        <color indexed="63"/>
      </top>
      <bottom style="thick">
        <color rgb="FF0A5F55"/>
      </bottom>
    </border>
    <border>
      <left style="hair">
        <color indexed="42"/>
      </left>
      <right style="hair">
        <color indexed="42"/>
      </right>
      <top>
        <color indexed="63"/>
      </top>
      <bottom style="thick">
        <color rgb="FF0A5F55"/>
      </bottom>
    </border>
    <border>
      <left style="thin">
        <color rgb="FF0A5F55"/>
      </left>
      <right>
        <color indexed="63"/>
      </right>
      <top style="double">
        <color rgb="FF0A5F55"/>
      </top>
      <bottom style="hair">
        <color indexed="42"/>
      </bottom>
    </border>
    <border>
      <left>
        <color indexed="63"/>
      </left>
      <right>
        <color indexed="63"/>
      </right>
      <top style="double">
        <color rgb="FF0A5F55"/>
      </top>
      <bottom style="hair">
        <color indexed="42"/>
      </bottom>
    </border>
    <border>
      <left>
        <color indexed="63"/>
      </left>
      <right style="thin">
        <color rgb="FF0A5F55"/>
      </right>
      <top style="double">
        <color rgb="FF0A5F55"/>
      </top>
      <bottom style="hair">
        <color indexed="42"/>
      </bottom>
    </border>
    <border>
      <left style="thin">
        <color rgb="FF0A5F55"/>
      </left>
      <right>
        <color indexed="63"/>
      </right>
      <top style="hair">
        <color indexed="42"/>
      </top>
      <bottom style="hair">
        <color indexed="42"/>
      </bottom>
    </border>
    <border>
      <left>
        <color indexed="63"/>
      </left>
      <right style="thin">
        <color rgb="FF0A5F55"/>
      </right>
      <top style="hair">
        <color indexed="42"/>
      </top>
      <bottom style="hair">
        <color indexed="42"/>
      </bottom>
    </border>
    <border>
      <left style="thin">
        <color rgb="FF0A5F55"/>
      </left>
      <right>
        <color indexed="63"/>
      </right>
      <top style="hair">
        <color indexed="42"/>
      </top>
      <bottom style="medium">
        <color rgb="FF0A5F55"/>
      </bottom>
    </border>
    <border>
      <left>
        <color indexed="63"/>
      </left>
      <right>
        <color indexed="63"/>
      </right>
      <top style="hair">
        <color indexed="42"/>
      </top>
      <bottom style="medium">
        <color rgb="FF0A5F55"/>
      </bottom>
    </border>
    <border>
      <left>
        <color indexed="63"/>
      </left>
      <right style="thin">
        <color rgb="FF0A5F55"/>
      </right>
      <top style="hair">
        <color indexed="42"/>
      </top>
      <bottom style="medium">
        <color rgb="FF0A5F55"/>
      </bottom>
    </border>
    <border>
      <left style="thick">
        <color rgb="FF0A5F55"/>
      </left>
      <right style="medium">
        <color indexed="42"/>
      </right>
      <top style="medium">
        <color rgb="FF0A5F55"/>
      </top>
      <bottom style="thick">
        <color rgb="FF0A5F55"/>
      </bottom>
    </border>
    <border>
      <left style="thick">
        <color rgb="FFF47920"/>
      </left>
      <right style="double">
        <color rgb="FFF47920"/>
      </right>
      <top style="thick">
        <color rgb="FFF47920"/>
      </top>
      <bottom>
        <color indexed="63"/>
      </bottom>
    </border>
    <border>
      <left style="thick">
        <color rgb="FFF47920"/>
      </left>
      <right style="double">
        <color rgb="FFF47920"/>
      </right>
      <top>
        <color indexed="63"/>
      </top>
      <bottom style="hair">
        <color indexed="53"/>
      </bottom>
    </border>
    <border>
      <left style="thick">
        <color rgb="FFF47920"/>
      </left>
      <right style="double">
        <color rgb="FFF47920"/>
      </right>
      <top style="hair">
        <color indexed="53"/>
      </top>
      <bottom style="hair">
        <color indexed="53"/>
      </bottom>
    </border>
    <border>
      <left style="thick">
        <color rgb="FFF47920"/>
      </left>
      <right style="double">
        <color rgb="FFF47920"/>
      </right>
      <top style="hair">
        <color indexed="53"/>
      </top>
      <bottom>
        <color indexed="63"/>
      </bottom>
    </border>
    <border>
      <left style="thick">
        <color rgb="FFF47920"/>
      </left>
      <right style="double">
        <color rgb="FFF47920"/>
      </right>
      <top style="thin">
        <color rgb="FFF47920"/>
      </top>
      <bottom>
        <color indexed="63"/>
      </bottom>
    </border>
    <border>
      <left style="thick">
        <color rgb="FFF47920"/>
      </left>
      <right style="double">
        <color rgb="FFF47920"/>
      </right>
      <top>
        <color indexed="63"/>
      </top>
      <bottom style="double">
        <color rgb="FFF47920"/>
      </bottom>
    </border>
    <border>
      <left style="thick">
        <color rgb="FFF47920"/>
      </left>
      <right style="double">
        <color rgb="FFF47920"/>
      </right>
      <top style="thin">
        <color rgb="FFF47920"/>
      </top>
      <bottom style="thin">
        <color rgb="FFF47920"/>
      </bottom>
    </border>
    <border>
      <left style="double">
        <color rgb="FFF47920"/>
      </left>
      <right style="thin">
        <color rgb="FFF47920"/>
      </right>
      <top style="thin">
        <color rgb="FFF47920"/>
      </top>
      <bottom style="double">
        <color rgb="FFF47920"/>
      </bottom>
    </border>
    <border>
      <left style="thin">
        <color rgb="FFF47920"/>
      </left>
      <right style="thin">
        <color rgb="FFF47920"/>
      </right>
      <top style="thin">
        <color rgb="FFF47920"/>
      </top>
      <bottom style="double">
        <color rgb="FFF47920"/>
      </bottom>
    </border>
    <border>
      <left style="thin">
        <color rgb="FFF47920"/>
      </left>
      <right style="thick">
        <color rgb="FFF47920"/>
      </right>
      <top style="thin">
        <color rgb="FFF47920"/>
      </top>
      <bottom style="double">
        <color rgb="FFF47920"/>
      </bottom>
    </border>
    <border>
      <left style="thin">
        <color indexed="53"/>
      </left>
      <right style="thin">
        <color indexed="53"/>
      </right>
      <top style="double">
        <color rgb="FFF47920"/>
      </top>
      <bottom style="hair">
        <color indexed="53"/>
      </bottom>
    </border>
    <border>
      <left style="thin">
        <color indexed="53"/>
      </left>
      <right style="thick">
        <color indexed="53"/>
      </right>
      <top style="double">
        <color rgb="FFF47920"/>
      </top>
      <bottom style="hair">
        <color indexed="53"/>
      </bottom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thick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thin">
        <color indexed="53"/>
      </right>
      <top style="hair">
        <color indexed="53"/>
      </top>
      <bottom>
        <color indexed="63"/>
      </bottom>
    </border>
    <border>
      <left style="thin">
        <color indexed="53"/>
      </left>
      <right style="thick">
        <color indexed="53"/>
      </right>
      <top style="hair">
        <color indexed="53"/>
      </top>
      <bottom>
        <color indexed="63"/>
      </bottom>
    </border>
    <border>
      <left style="thick">
        <color indexed="53"/>
      </left>
      <right style="thin">
        <color indexed="53"/>
      </right>
      <top style="thick">
        <color rgb="FFF47920"/>
      </top>
      <bottom style="thick">
        <color indexed="53"/>
      </bottom>
    </border>
    <border>
      <left style="thin">
        <color indexed="53"/>
      </left>
      <right style="thin">
        <color indexed="53"/>
      </right>
      <top style="thick">
        <color rgb="FFF47920"/>
      </top>
      <bottom style="thick">
        <color indexed="53"/>
      </bottom>
    </border>
    <border>
      <left style="thin">
        <color indexed="53"/>
      </left>
      <right style="thick">
        <color indexed="53"/>
      </right>
      <top style="thick">
        <color rgb="FFF47920"/>
      </top>
      <bottom style="thick">
        <color indexed="53"/>
      </bottom>
    </border>
    <border>
      <left style="thick">
        <color rgb="FFF47920"/>
      </left>
      <right style="thin">
        <color rgb="FFF47920"/>
      </right>
      <top style="thick">
        <color rgb="FFF47920"/>
      </top>
      <bottom style="thick">
        <color rgb="FFF47920"/>
      </bottom>
    </border>
    <border>
      <left style="thin">
        <color rgb="FFF47920"/>
      </left>
      <right style="thin">
        <color rgb="FFF47920"/>
      </right>
      <top>
        <color indexed="63"/>
      </top>
      <bottom style="hair">
        <color theme="9" tint="-0.24993999302387238"/>
      </bottom>
    </border>
    <border>
      <left style="thin">
        <color rgb="FFF47920"/>
      </left>
      <right style="thin">
        <color rgb="FFF47920"/>
      </right>
      <top style="hair">
        <color theme="9" tint="-0.24993999302387238"/>
      </top>
      <bottom style="medium">
        <color rgb="FFF47920"/>
      </bottom>
    </border>
    <border>
      <left style="thin">
        <color rgb="FFF47920"/>
      </left>
      <right style="thin">
        <color rgb="FFF47920"/>
      </right>
      <top>
        <color indexed="63"/>
      </top>
      <bottom style="medium">
        <color rgb="FFF47920"/>
      </bottom>
    </border>
    <border>
      <left style="thin">
        <color theme="0"/>
      </left>
      <right style="thin">
        <color theme="0"/>
      </right>
      <top style="medium">
        <color rgb="FF0A5F55"/>
      </top>
      <bottom>
        <color indexed="63"/>
      </bottom>
    </border>
    <border>
      <left style="thin">
        <color rgb="FF0A5F55"/>
      </left>
      <right style="thin">
        <color rgb="FF0A5F55"/>
      </right>
      <top>
        <color indexed="63"/>
      </top>
      <bottom style="medium">
        <color rgb="FF0A5F55"/>
      </bottom>
    </border>
    <border>
      <left style="thin">
        <color rgb="FF0A5F55"/>
      </left>
      <right style="thin">
        <color rgb="FF0A5F55"/>
      </right>
      <top style="thin">
        <color rgb="FF0A5F55"/>
      </top>
      <bottom style="medium">
        <color rgb="FF0A5F55"/>
      </bottom>
    </border>
    <border>
      <left style="thin">
        <color rgb="FFF47920"/>
      </left>
      <right style="thin">
        <color rgb="FFF47920"/>
      </right>
      <top style="medium">
        <color rgb="FFF47920"/>
      </top>
      <bottom style="double">
        <color rgb="FFF47920"/>
      </bottom>
    </border>
    <border>
      <left>
        <color indexed="63"/>
      </left>
      <right>
        <color indexed="63"/>
      </right>
      <top style="thin">
        <color rgb="FF0A5F55"/>
      </top>
      <bottom style="thin">
        <color rgb="FF0A5F55"/>
      </bottom>
    </border>
    <border>
      <left style="thick">
        <color rgb="FF0A5F55"/>
      </left>
      <right>
        <color indexed="63"/>
      </right>
      <top style="thick">
        <color rgb="FF0A5F55"/>
      </top>
      <bottom style="thin">
        <color rgb="FF00401A"/>
      </bottom>
    </border>
    <border>
      <left style="thick">
        <color rgb="FF0A5F55"/>
      </left>
      <right>
        <color indexed="63"/>
      </right>
      <top style="thin">
        <color rgb="FF00401A"/>
      </top>
      <bottom style="thin">
        <color rgb="FF0A5F55"/>
      </bottom>
    </border>
    <border>
      <left style="thick">
        <color rgb="FF0A5F55"/>
      </left>
      <right>
        <color indexed="63"/>
      </right>
      <top style="thin">
        <color rgb="FF0A5F55"/>
      </top>
      <bottom style="thin">
        <color rgb="FF0A5F55"/>
      </bottom>
    </border>
    <border>
      <left style="thick">
        <color rgb="FF0A5F55"/>
      </left>
      <right>
        <color indexed="63"/>
      </right>
      <top style="thin">
        <color rgb="FF0A5F55"/>
      </top>
      <bottom style="double">
        <color rgb="FF0A5F55"/>
      </bottom>
    </border>
    <border>
      <left style="double">
        <color rgb="FF0A5F55"/>
      </left>
      <right style="thin">
        <color rgb="FF0A5F55"/>
      </right>
      <top style="thin">
        <color rgb="FF0A5F55"/>
      </top>
      <bottom style="double">
        <color rgb="FF0A5F55"/>
      </bottom>
    </border>
    <border>
      <left style="thin">
        <color rgb="FF0A5F55"/>
      </left>
      <right>
        <color indexed="63"/>
      </right>
      <top style="thin">
        <color rgb="FF0A5F55"/>
      </top>
      <bottom style="double">
        <color rgb="FF0A5F55"/>
      </bottom>
    </border>
    <border>
      <left style="thin">
        <color rgb="FF0A5F55"/>
      </left>
      <right>
        <color indexed="63"/>
      </right>
      <top>
        <color indexed="63"/>
      </top>
      <bottom style="hair">
        <color indexed="42"/>
      </bottom>
    </border>
    <border>
      <left style="thin">
        <color rgb="FF0A5F55"/>
      </left>
      <right>
        <color indexed="63"/>
      </right>
      <top style="hair">
        <color indexed="42"/>
      </top>
      <bottom style="medium">
        <color rgb="FF00401A"/>
      </bottom>
    </border>
    <border>
      <left style="thin">
        <color indexed="53"/>
      </left>
      <right style="thin">
        <color indexed="53"/>
      </right>
      <top style="hair">
        <color indexed="53"/>
      </top>
      <bottom style="thick">
        <color rgb="FFF47920"/>
      </bottom>
    </border>
    <border>
      <left style="medium">
        <color theme="7" tint="-0.4999699890613556"/>
      </left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 style="thick">
        <color theme="7" tint="-0.4999699890613556"/>
      </left>
      <right style="double">
        <color theme="7" tint="-0.4999699890613556"/>
      </right>
      <top>
        <color indexed="63"/>
      </top>
      <bottom>
        <color indexed="63"/>
      </bottom>
    </border>
    <border>
      <left style="thick">
        <color theme="7" tint="-0.4999699890613556"/>
      </left>
      <right style="double">
        <color theme="7" tint="-0.4999699890613556"/>
      </right>
      <top>
        <color indexed="63"/>
      </top>
      <bottom style="thick">
        <color theme="7" tint="-0.4999699890613556"/>
      </bottom>
    </border>
    <border>
      <left style="thick">
        <color theme="7" tint="-0.4999699890613556"/>
      </left>
      <right style="double">
        <color theme="7" tint="-0.4999699890613556"/>
      </right>
      <top style="thick">
        <color theme="7" tint="-0.4999699890613556"/>
      </top>
      <bottom>
        <color indexed="63"/>
      </bottom>
    </border>
    <border>
      <left style="thick">
        <color theme="7" tint="-0.4999699890613556"/>
      </left>
      <right style="double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>
        <color indexed="63"/>
      </left>
      <right style="thick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>
        <color indexed="63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ck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>
        <color indexed="63"/>
      </left>
      <right style="thin">
        <color theme="7" tint="-0.4999699890613556"/>
      </right>
      <top style="thin">
        <color theme="7" tint="-0.4999699890613556"/>
      </top>
      <bottom style="double">
        <color theme="7" tint="-0.4999699890613556"/>
      </bottom>
    </border>
    <border>
      <left style="thin">
        <color theme="7" tint="-0.4999699890613556"/>
      </left>
      <right style="thick">
        <color theme="7" tint="-0.4999699890613556"/>
      </right>
      <top style="thin">
        <color theme="7" tint="-0.4999699890613556"/>
      </top>
      <bottom style="double">
        <color theme="7" tint="-0.4999699890613556"/>
      </bottom>
    </border>
    <border>
      <left style="thick">
        <color theme="7" tint="-0.4999699890613556"/>
      </left>
      <right style="double">
        <color theme="7" tint="-0.4999699890613556"/>
      </right>
      <top style="thin">
        <color theme="7" tint="-0.4999699890613556"/>
      </top>
      <bottom style="double">
        <color theme="7" tint="-0.4999699890613556"/>
      </bottom>
    </border>
    <border>
      <left style="thick">
        <color theme="7" tint="-0.4999699890613556"/>
      </left>
      <right>
        <color indexed="63"/>
      </right>
      <top>
        <color indexed="63"/>
      </top>
      <bottom style="thick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ck">
        <color theme="7" tint="-0.4999699890613556"/>
      </top>
      <bottom style="thick">
        <color theme="7" tint="-0.4999699890613556"/>
      </bottom>
    </border>
    <border>
      <left style="thin">
        <color theme="7" tint="-0.4999699890613556"/>
      </left>
      <right style="thick">
        <color theme="7" tint="-0.4999699890613556"/>
      </right>
      <top style="thick">
        <color theme="7" tint="-0.4999699890613556"/>
      </top>
      <bottom style="thick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double">
        <color theme="7" tint="-0.4999699890613556"/>
      </top>
      <bottom style="hair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hair">
        <color theme="7" tint="-0.4999699890613556"/>
      </top>
      <bottom style="hair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hair">
        <color theme="7" tint="-0.4999699890613556"/>
      </top>
      <bottom style="thick">
        <color theme="7" tint="-0.4999699890613556"/>
      </bottom>
    </border>
    <border>
      <left style="thin">
        <color theme="7" tint="-0.4999699890613556"/>
      </left>
      <right style="thick">
        <color theme="7" tint="-0.4999699890613556"/>
      </right>
      <top style="double">
        <color theme="7" tint="-0.4999699890613556"/>
      </top>
      <bottom style="hair">
        <color theme="7" tint="-0.4999699890613556"/>
      </bottom>
    </border>
    <border>
      <left style="thin">
        <color theme="7" tint="-0.4999699890613556"/>
      </left>
      <right style="thick">
        <color theme="7" tint="-0.4999699890613556"/>
      </right>
      <top style="hair">
        <color theme="7" tint="-0.4999699890613556"/>
      </top>
      <bottom style="hair">
        <color theme="7" tint="-0.4999699890613556"/>
      </bottom>
    </border>
    <border>
      <left style="thin">
        <color theme="7" tint="-0.4999699890613556"/>
      </left>
      <right style="thick">
        <color theme="7" tint="-0.4999699890613556"/>
      </right>
      <top style="hair">
        <color theme="7" tint="-0.4999699890613556"/>
      </top>
      <bottom style="thick">
        <color theme="7" tint="-0.4999699890613556"/>
      </bottom>
    </border>
    <border>
      <left style="thick">
        <color theme="7" tint="-0.4999699890613556"/>
      </left>
      <right style="hair">
        <color rgb="FF00995D"/>
      </right>
      <top style="thick">
        <color theme="7" tint="-0.4999699890613556"/>
      </top>
      <bottom style="thick">
        <color theme="7" tint="-0.4999699890613556"/>
      </bottom>
    </border>
    <border>
      <left>
        <color indexed="63"/>
      </left>
      <right>
        <color indexed="63"/>
      </right>
      <top style="thick">
        <color theme="7" tint="-0.4999699890613556"/>
      </top>
      <bottom style="thick">
        <color theme="7" tint="-0.4999699890613556"/>
      </bottom>
    </border>
    <border>
      <left style="thick">
        <color theme="7" tint="-0.4999699890613556"/>
      </left>
      <right>
        <color indexed="63"/>
      </right>
      <top style="thick">
        <color theme="7" tint="-0.4999699890613556"/>
      </top>
      <bottom style="thick">
        <color theme="7" tint="-0.4999699890613556"/>
      </bottom>
    </border>
    <border>
      <left>
        <color indexed="63"/>
      </left>
      <right>
        <color indexed="63"/>
      </right>
      <top style="hair">
        <color theme="7" tint="-0.4999699890613556"/>
      </top>
      <bottom style="hair">
        <color theme="7" tint="-0.4999699890613556"/>
      </bottom>
    </border>
    <border>
      <left>
        <color indexed="63"/>
      </left>
      <right>
        <color indexed="63"/>
      </right>
      <top style="hair">
        <color theme="7" tint="-0.4999699890613556"/>
      </top>
      <bottom style="hair">
        <color indexed="42"/>
      </bottom>
    </border>
    <border>
      <left style="thick">
        <color theme="7" tint="-0.4999699890613556"/>
      </left>
      <right style="medium">
        <color indexed="42"/>
      </right>
      <top>
        <color indexed="63"/>
      </top>
      <bottom style="thick">
        <color theme="7" tint="-0.4999699890613556"/>
      </bottom>
    </border>
    <border>
      <left style="thick">
        <color theme="7" tint="-0.4999699890613556"/>
      </left>
      <right style="double">
        <color theme="7" tint="-0.4999699890613556"/>
      </right>
      <top style="thick">
        <color theme="7" tint="-0.4999699890613556"/>
      </top>
      <bottom style="thin">
        <color rgb="FF00401A"/>
      </bottom>
    </border>
    <border>
      <left style="thick">
        <color theme="7" tint="-0.4999699890613556"/>
      </left>
      <right style="double">
        <color theme="7" tint="-0.4999699890613556"/>
      </right>
      <top style="thin">
        <color rgb="FF00401A"/>
      </top>
      <bottom style="thin">
        <color rgb="FF0A5F55"/>
      </bottom>
    </border>
    <border>
      <left style="thick">
        <color theme="7" tint="-0.4999699890613556"/>
      </left>
      <right style="double">
        <color theme="7" tint="-0.4999699890613556"/>
      </right>
      <top style="thin">
        <color rgb="FF0A5F55"/>
      </top>
      <bottom style="thin">
        <color rgb="FF0A5F55"/>
      </bottom>
    </border>
    <border>
      <left style="thick">
        <color theme="7" tint="-0.4999699890613556"/>
      </left>
      <right style="double">
        <color theme="7" tint="-0.4999699890613556"/>
      </right>
      <top style="thin">
        <color rgb="FF0A5F55"/>
      </top>
      <bottom style="double">
        <color rgb="FF0A5F55"/>
      </bottom>
    </border>
    <border>
      <left style="thick">
        <color theme="7" tint="-0.4999699890613556"/>
      </left>
      <right style="double">
        <color theme="7" tint="-0.4999699890613556"/>
      </right>
      <top>
        <color indexed="63"/>
      </top>
      <bottom style="medium">
        <color theme="7" tint="-0.4999699890613556"/>
      </bottom>
    </border>
    <border>
      <left style="double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double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double">
        <color theme="7" tint="-0.4999699890613556"/>
      </bottom>
    </border>
    <border>
      <left style="double">
        <color theme="7" tint="-0.4999699890613556"/>
      </left>
      <right>
        <color indexed="63"/>
      </right>
      <top style="double">
        <color theme="7" tint="-0.4999699890613556"/>
      </top>
      <bottom style="hair">
        <color indexed="42"/>
      </bottom>
    </border>
    <border>
      <left>
        <color indexed="63"/>
      </left>
      <right>
        <color indexed="63"/>
      </right>
      <top style="double">
        <color theme="7" tint="-0.4999699890613556"/>
      </top>
      <bottom style="hair">
        <color indexed="42"/>
      </bottom>
    </border>
    <border>
      <left>
        <color indexed="63"/>
      </left>
      <right style="thin">
        <color theme="7" tint="-0.4999699890613556"/>
      </right>
      <top style="double">
        <color theme="7" tint="-0.4999699890613556"/>
      </top>
      <bottom style="hair">
        <color indexed="42"/>
      </bottom>
    </border>
    <border>
      <left style="double">
        <color theme="7" tint="-0.4999699890613556"/>
      </left>
      <right>
        <color indexed="63"/>
      </right>
      <top style="hair">
        <color indexed="42"/>
      </top>
      <bottom style="hair">
        <color indexed="42"/>
      </bottom>
    </border>
    <border>
      <left>
        <color indexed="63"/>
      </left>
      <right style="thin">
        <color theme="7" tint="-0.4999699890613556"/>
      </right>
      <top style="hair">
        <color indexed="42"/>
      </top>
      <bottom style="hair">
        <color indexed="42"/>
      </bottom>
    </border>
    <border>
      <left style="thin">
        <color theme="7" tint="-0.4999699890613556"/>
      </left>
      <right>
        <color indexed="63"/>
      </right>
      <top style="double">
        <color theme="7" tint="-0.4999699890613556"/>
      </top>
      <bottom style="hair">
        <color indexed="42"/>
      </bottom>
    </border>
    <border>
      <left style="thin">
        <color theme="7" tint="-0.4999699890613556"/>
      </left>
      <right>
        <color indexed="63"/>
      </right>
      <top style="hair">
        <color indexed="42"/>
      </top>
      <bottom style="hair">
        <color indexed="42"/>
      </bottom>
    </border>
    <border>
      <left>
        <color indexed="63"/>
      </left>
      <right style="thick">
        <color theme="7" tint="-0.4999699890613556"/>
      </right>
      <top style="double">
        <color theme="7" tint="-0.4999699890613556"/>
      </top>
      <bottom style="hair">
        <color indexed="42"/>
      </bottom>
    </border>
    <border>
      <left>
        <color indexed="63"/>
      </left>
      <right style="thick">
        <color theme="7" tint="-0.4999699890613556"/>
      </right>
      <top style="hair">
        <color indexed="42"/>
      </top>
      <bottom style="hair">
        <color indexed="42"/>
      </bottom>
    </border>
    <border>
      <left style="double">
        <color theme="7" tint="-0.4999699890613556"/>
      </left>
      <right>
        <color indexed="63"/>
      </right>
      <top style="hair">
        <color indexed="42"/>
      </top>
      <bottom>
        <color indexed="63"/>
      </bottom>
    </border>
    <border>
      <left>
        <color indexed="63"/>
      </left>
      <right>
        <color indexed="63"/>
      </right>
      <top style="hair">
        <color indexed="42"/>
      </top>
      <bottom>
        <color indexed="63"/>
      </bottom>
    </border>
    <border>
      <left>
        <color indexed="63"/>
      </left>
      <right style="thin">
        <color theme="7" tint="-0.4999699890613556"/>
      </right>
      <top style="hair">
        <color indexed="42"/>
      </top>
      <bottom>
        <color indexed="63"/>
      </bottom>
    </border>
    <border>
      <left style="thin">
        <color theme="7" tint="-0.4999699890613556"/>
      </left>
      <right>
        <color indexed="63"/>
      </right>
      <top style="hair">
        <color indexed="42"/>
      </top>
      <bottom>
        <color indexed="63"/>
      </bottom>
    </border>
    <border>
      <left>
        <color indexed="63"/>
      </left>
      <right style="thick">
        <color theme="7" tint="-0.4999699890613556"/>
      </right>
      <top style="hair">
        <color indexed="42"/>
      </top>
      <bottom>
        <color indexed="63"/>
      </bottom>
    </border>
    <border>
      <left style="medium">
        <color indexed="42"/>
      </left>
      <right style="hair">
        <color indexed="42"/>
      </right>
      <top style="thick">
        <color theme="7" tint="-0.4999699890613556"/>
      </top>
      <bottom style="thick">
        <color theme="7" tint="-0.4999699890613556"/>
      </bottom>
    </border>
    <border>
      <left style="hair">
        <color indexed="42"/>
      </left>
      <right style="hair">
        <color indexed="42"/>
      </right>
      <top style="thick">
        <color theme="7" tint="-0.4999699890613556"/>
      </top>
      <bottom style="thick">
        <color theme="7" tint="-0.4999699890613556"/>
      </bottom>
    </border>
    <border>
      <left>
        <color indexed="63"/>
      </left>
      <right style="hair">
        <color indexed="42"/>
      </right>
      <top style="thick">
        <color theme="7" tint="-0.4999699890613556"/>
      </top>
      <bottom style="thick">
        <color theme="7" tint="-0.4999699890613556"/>
      </bottom>
    </border>
    <border>
      <left style="hair">
        <color indexed="42"/>
      </left>
      <right style="thick">
        <color theme="7" tint="-0.4999699890613556"/>
      </right>
      <top style="thick">
        <color theme="7" tint="-0.4999699890613556"/>
      </top>
      <bottom style="thick">
        <color theme="7" tint="-0.4999699890613556"/>
      </bottom>
    </border>
    <border>
      <left style="thin">
        <color theme="0"/>
      </left>
      <right style="thin">
        <color theme="0"/>
      </right>
      <top style="medium">
        <color theme="7" tint="-0.4999699890613556"/>
      </top>
      <bottom>
        <color indexed="63"/>
      </bottom>
    </border>
    <border>
      <left style="thin">
        <color theme="7" tint="-0.4999699890613556"/>
      </left>
      <right>
        <color indexed="63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>
        <color indexed="63"/>
      </right>
      <top>
        <color indexed="63"/>
      </top>
      <bottom style="medium">
        <color theme="7" tint="-0.4999699890613556"/>
      </bottom>
    </border>
    <border>
      <left style="thin">
        <color theme="7" tint="-0.4999699890613556"/>
      </left>
      <right style="thin">
        <color theme="7" tint="-0.4999699890613556"/>
      </right>
      <top style="thin">
        <color theme="7" tint="-0.4999699890613556"/>
      </top>
      <bottom style="medium">
        <color theme="7" tint="-0.4999699890613556"/>
      </bottom>
    </border>
    <border>
      <left style="thin">
        <color rgb="FF0A5F55"/>
      </left>
      <right>
        <color indexed="63"/>
      </right>
      <top style="thin">
        <color rgb="FF0A5F55"/>
      </top>
      <bottom style="thin">
        <color rgb="FF0A5F55"/>
      </bottom>
    </border>
    <border>
      <left style="thick">
        <color rgb="FF0A5F55"/>
      </left>
      <right>
        <color indexed="63"/>
      </right>
      <top style="thick">
        <color rgb="FF0A5F55"/>
      </top>
      <bottom>
        <color indexed="63"/>
      </bottom>
    </border>
    <border>
      <left>
        <color indexed="63"/>
      </left>
      <right>
        <color indexed="63"/>
      </right>
      <top style="thick">
        <color rgb="FF0A5F55"/>
      </top>
      <bottom>
        <color indexed="63"/>
      </bottom>
    </border>
    <border>
      <left>
        <color indexed="63"/>
      </left>
      <right style="thick">
        <color rgb="FF0A5F55"/>
      </right>
      <top style="thick">
        <color rgb="FF0A5F55"/>
      </top>
      <bottom>
        <color indexed="63"/>
      </bottom>
    </border>
    <border>
      <left style="double">
        <color rgb="FF0A5F55"/>
      </left>
      <right>
        <color indexed="63"/>
      </right>
      <top>
        <color indexed="63"/>
      </top>
      <bottom style="thin">
        <color rgb="FF0A5F55"/>
      </bottom>
    </border>
    <border>
      <left>
        <color indexed="63"/>
      </left>
      <right>
        <color indexed="63"/>
      </right>
      <top>
        <color indexed="63"/>
      </top>
      <bottom style="thin">
        <color rgb="FF0A5F55"/>
      </bottom>
    </border>
    <border>
      <left>
        <color indexed="63"/>
      </left>
      <right style="thick">
        <color rgb="FF0A5F55"/>
      </right>
      <top>
        <color indexed="63"/>
      </top>
      <bottom style="thin">
        <color rgb="FF0A5F55"/>
      </bottom>
    </border>
    <border>
      <left>
        <color indexed="63"/>
      </left>
      <right style="thin">
        <color rgb="FF0A5F55"/>
      </right>
      <top style="thin">
        <color rgb="FF0A5F55"/>
      </top>
      <bottom style="thin">
        <color rgb="FF0A5F55"/>
      </bottom>
    </border>
    <border>
      <left style="thin">
        <color theme="0"/>
      </left>
      <right style="medium">
        <color rgb="FF0A5F55"/>
      </right>
      <top style="medium">
        <color rgb="FF0A5F55"/>
      </top>
      <bottom>
        <color indexed="63"/>
      </bottom>
    </border>
    <border>
      <left>
        <color indexed="63"/>
      </left>
      <right style="hair">
        <color indexed="43"/>
      </right>
      <top style="medium">
        <color rgb="FF0A5F55"/>
      </top>
      <bottom>
        <color indexed="63"/>
      </bottom>
    </border>
    <border>
      <left style="hair">
        <color indexed="43"/>
      </left>
      <right style="medium">
        <color rgb="FF0A5F55"/>
      </right>
      <top style="medium">
        <color rgb="FF0A5F55"/>
      </top>
      <bottom>
        <color indexed="63"/>
      </bottom>
    </border>
    <border>
      <left style="thin">
        <color rgb="FF0A5F55"/>
      </left>
      <right style="thick">
        <color rgb="FF0A5F55"/>
      </right>
      <top style="thin">
        <color rgb="FF0A5F55"/>
      </top>
      <bottom style="thin">
        <color rgb="FF0A5F55"/>
      </bottom>
    </border>
    <border>
      <left style="medium">
        <color rgb="FF0A5F55"/>
      </left>
      <right style="thin">
        <color theme="0"/>
      </right>
      <top style="medium">
        <color rgb="FF0A5F55"/>
      </top>
      <bottom>
        <color indexed="63"/>
      </bottom>
    </border>
    <border>
      <left style="medium">
        <color rgb="FF0A5F55"/>
      </left>
      <right style="thin">
        <color rgb="FF0A5F55"/>
      </right>
      <top style="thin">
        <color rgb="FF0A5F55"/>
      </top>
      <bottom style="thin">
        <color rgb="FF0A5F55"/>
      </bottom>
    </border>
    <border>
      <left style="medium">
        <color rgb="FF0A5F55"/>
      </left>
      <right style="thin">
        <color theme="0"/>
      </right>
      <top>
        <color indexed="63"/>
      </top>
      <bottom style="medium">
        <color rgb="FF0A5F55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rgb="FF0A5F55"/>
      </bottom>
    </border>
    <border>
      <left style="thin">
        <color theme="0"/>
      </left>
      <right>
        <color indexed="63"/>
      </right>
      <top>
        <color indexed="63"/>
      </top>
      <bottom style="medium">
        <color rgb="FF0A5F55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0A5F55"/>
      </bottom>
    </border>
    <border>
      <left style="thin">
        <color theme="0"/>
      </left>
      <right style="thin">
        <color rgb="FF00401A"/>
      </right>
      <top>
        <color indexed="63"/>
      </top>
      <bottom style="medium">
        <color rgb="FF0A5F55"/>
      </bottom>
    </border>
    <border>
      <left>
        <color indexed="63"/>
      </left>
      <right style="thin">
        <color rgb="FF00995D"/>
      </right>
      <top>
        <color indexed="63"/>
      </top>
      <bottom style="medium">
        <color rgb="FF0A5F55"/>
      </bottom>
    </border>
    <border>
      <left style="thin">
        <color rgb="FF00995D"/>
      </left>
      <right style="medium">
        <color rgb="FF0A5F55"/>
      </right>
      <top>
        <color indexed="63"/>
      </top>
      <bottom style="medium">
        <color rgb="FF0A5F55"/>
      </bottom>
    </border>
    <border>
      <left style="thin">
        <color rgb="FF0A5F55"/>
      </left>
      <right>
        <color indexed="63"/>
      </right>
      <top style="thin">
        <color rgb="FF0A5F55"/>
      </top>
      <bottom style="medium">
        <color rgb="FF0A5F55"/>
      </bottom>
    </border>
    <border>
      <left>
        <color indexed="63"/>
      </left>
      <right style="medium">
        <color rgb="FF0A5F55"/>
      </right>
      <top style="thin">
        <color rgb="FF0A5F55"/>
      </top>
      <bottom style="medium">
        <color rgb="FF0A5F55"/>
      </bottom>
    </border>
    <border>
      <left style="thin">
        <color rgb="FF0A5F55"/>
      </left>
      <right style="thin">
        <color rgb="FF00995D"/>
      </right>
      <top style="thin">
        <color rgb="FF0A5F55"/>
      </top>
      <bottom style="thin">
        <color rgb="FF0A5F55"/>
      </bottom>
    </border>
    <border>
      <left style="thin">
        <color rgb="FF00995D"/>
      </left>
      <right style="medium">
        <color rgb="FF0A5F55"/>
      </right>
      <top style="thin">
        <color rgb="FF0A5F55"/>
      </top>
      <bottom style="thin">
        <color rgb="FF0A5F55"/>
      </bottom>
    </border>
    <border>
      <left style="medium">
        <color rgb="FF0A5F55"/>
      </left>
      <right>
        <color indexed="63"/>
      </right>
      <top style="medium">
        <color rgb="FF0A5F55"/>
      </top>
      <bottom>
        <color indexed="63"/>
      </bottom>
    </border>
    <border>
      <left>
        <color indexed="63"/>
      </left>
      <right>
        <color indexed="63"/>
      </right>
      <top style="medium">
        <color rgb="FF0A5F55"/>
      </top>
      <bottom>
        <color indexed="63"/>
      </bottom>
    </border>
    <border>
      <left style="medium">
        <color rgb="FF0A5F55"/>
      </left>
      <right>
        <color indexed="63"/>
      </right>
      <top>
        <color indexed="63"/>
      </top>
      <bottom style="medium">
        <color rgb="FF0A5F55"/>
      </bottom>
    </border>
    <border>
      <left>
        <color indexed="63"/>
      </left>
      <right>
        <color indexed="63"/>
      </right>
      <top>
        <color indexed="63"/>
      </top>
      <bottom style="medium">
        <color rgb="FF0A5F55"/>
      </bottom>
    </border>
    <border>
      <left>
        <color indexed="63"/>
      </left>
      <right>
        <color indexed="63"/>
      </right>
      <top style="thin">
        <color rgb="FF0A5F55"/>
      </top>
      <bottom style="medium">
        <color rgb="FF0A5F55"/>
      </bottom>
    </border>
    <border>
      <left>
        <color indexed="63"/>
      </left>
      <right style="thin">
        <color rgb="FF0A5F55"/>
      </right>
      <top style="thin">
        <color rgb="FF0A5F55"/>
      </top>
      <bottom style="medium">
        <color rgb="FF0A5F55"/>
      </bottom>
    </border>
    <border>
      <left style="double">
        <color rgb="FF0A5F55"/>
      </left>
      <right>
        <color indexed="63"/>
      </right>
      <top style="thin">
        <color rgb="FF0A5F55"/>
      </top>
      <bottom style="thin">
        <color rgb="FF0A5F55"/>
      </bottom>
    </border>
    <border>
      <left style="medium">
        <color theme="7" tint="-0.4999699890613556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>
        <color indexed="63"/>
      </left>
      <right style="medium">
        <color theme="7" tint="-0.4999699890613556"/>
      </right>
      <top style="medium">
        <color theme="7" tint="-0.4999699890613556"/>
      </top>
      <bottom style="medium">
        <color theme="7" tint="-0.4999699890613556"/>
      </bottom>
    </border>
    <border>
      <left>
        <color indexed="63"/>
      </left>
      <right>
        <color indexed="63"/>
      </right>
      <top style="thin">
        <color theme="7" tint="-0.4999699890613556"/>
      </top>
      <bottom style="thin">
        <color theme="7" tint="-0.4999699890613556"/>
      </bottom>
    </border>
    <border>
      <left style="thin">
        <color rgb="FF0A5F55"/>
      </left>
      <right>
        <color indexed="63"/>
      </right>
      <top style="thin">
        <color theme="7" tint="-0.4999699890613556"/>
      </top>
      <bottom style="thin">
        <color theme="7" tint="-0.4999699890613556"/>
      </bottom>
    </border>
    <border>
      <left style="medium">
        <color theme="7" tint="-0.4999699890613556"/>
      </left>
      <right>
        <color indexed="63"/>
      </right>
      <top style="medium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7" tint="-0.4999699890613556"/>
      </top>
      <bottom>
        <color indexed="63"/>
      </bottom>
    </border>
    <border>
      <left style="medium">
        <color theme="7" tint="-0.4999699890613556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4999699890613556"/>
      </bottom>
    </border>
    <border>
      <left>
        <color indexed="63"/>
      </left>
      <right style="hair">
        <color indexed="43"/>
      </right>
      <top style="medium">
        <color theme="7" tint="-0.4999699890613556"/>
      </top>
      <bottom>
        <color indexed="63"/>
      </bottom>
    </border>
    <border>
      <left style="hair">
        <color indexed="43"/>
      </left>
      <right style="medium">
        <color theme="7" tint="-0.4999699890613556"/>
      </right>
      <top style="medium">
        <color theme="7" tint="-0.4999699890613556"/>
      </top>
      <bottom>
        <color indexed="63"/>
      </bottom>
    </border>
    <border>
      <left style="thin">
        <color theme="7" tint="-0.4999699890613556"/>
      </left>
      <right>
        <color indexed="63"/>
      </right>
      <top style="thin">
        <color theme="7" tint="-0.4999699890613556"/>
      </top>
      <bottom style="medium">
        <color theme="7" tint="-0.4999699890613556"/>
      </bottom>
    </border>
    <border>
      <left>
        <color indexed="63"/>
      </left>
      <right>
        <color indexed="63"/>
      </right>
      <top style="thin">
        <color theme="7" tint="-0.4999699890613556"/>
      </top>
      <bottom style="medium">
        <color theme="7" tint="-0.4999699890613556"/>
      </bottom>
    </border>
    <border>
      <left>
        <color indexed="63"/>
      </left>
      <right style="thin">
        <color theme="7" tint="-0.4999699890613556"/>
      </right>
      <top style="thin">
        <color theme="7" tint="-0.4999699890613556"/>
      </top>
      <bottom style="medium">
        <color theme="7" tint="-0.4999699890613556"/>
      </bottom>
    </border>
    <border>
      <left>
        <color indexed="63"/>
      </left>
      <right>
        <color indexed="63"/>
      </right>
      <top style="thin">
        <color rgb="FF0A5F55"/>
      </top>
      <bottom style="medium">
        <color theme="7" tint="-0.4999699890613556"/>
      </bottom>
    </border>
    <border>
      <left>
        <color indexed="63"/>
      </left>
      <right style="medium">
        <color theme="7" tint="-0.4999699890613556"/>
      </right>
      <top style="thin">
        <color rgb="FF0A5F55"/>
      </top>
      <bottom style="medium">
        <color theme="7" tint="-0.4999699890613556"/>
      </bottom>
    </border>
    <border>
      <left style="medium">
        <color theme="7" tint="-0.4999699890613556"/>
      </left>
      <right style="thin">
        <color rgb="FF0A5F55"/>
      </right>
      <top style="thin">
        <color theme="7" tint="-0.4999699890613556"/>
      </top>
      <bottom style="thin">
        <color theme="7" tint="-0.4999699890613556"/>
      </bottom>
    </border>
    <border>
      <left style="thin">
        <color rgb="FF0A5F55"/>
      </left>
      <right style="thin">
        <color rgb="FF0A5F55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rgb="FF0A5F55"/>
      </right>
      <top style="thin">
        <color theme="7" tint="-0.4999699890613556"/>
      </top>
      <bottom style="thin">
        <color theme="7" tint="-0.4999699890613556"/>
      </bottom>
    </border>
    <border>
      <left style="thin">
        <color theme="7" tint="-0.4999699890613556"/>
      </left>
      <right style="thin">
        <color rgb="FF00995D"/>
      </right>
      <top style="thin">
        <color theme="7" tint="-0.4999699890613556"/>
      </top>
      <bottom style="thin">
        <color theme="7" tint="-0.4999699890613556"/>
      </bottom>
    </border>
    <border>
      <left style="thin">
        <color rgb="FF00995D"/>
      </left>
      <right style="medium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medium">
        <color theme="7" tint="-0.4999699890613556"/>
      </left>
      <right style="thin">
        <color theme="0"/>
      </right>
      <top>
        <color indexed="63"/>
      </top>
      <bottom style="medium">
        <color theme="7" tint="-0.4999699890613556"/>
      </bottom>
    </border>
    <border>
      <left style="thin">
        <color theme="0"/>
      </left>
      <right style="thin">
        <color theme="0"/>
      </right>
      <top>
        <color indexed="63"/>
      </top>
      <bottom style="medium">
        <color theme="7" tint="-0.4999699890613556"/>
      </bottom>
    </border>
    <border>
      <left style="thin">
        <color theme="0"/>
      </left>
      <right>
        <color indexed="63"/>
      </right>
      <top>
        <color indexed="63"/>
      </top>
      <bottom style="medium">
        <color theme="7" tint="-0.4999699890613556"/>
      </bottom>
    </border>
    <border>
      <left style="thin">
        <color theme="7" tint="-0.4999699890613556"/>
      </left>
      <right style="thin">
        <color theme="0"/>
      </right>
      <top>
        <color indexed="63"/>
      </top>
      <bottom style="medium">
        <color theme="7" tint="-0.4999699890613556"/>
      </bottom>
    </border>
    <border>
      <left style="thin">
        <color theme="7" tint="-0.4999699890613556"/>
      </left>
      <right style="thin">
        <color rgb="FF00995D"/>
      </right>
      <top>
        <color indexed="63"/>
      </top>
      <bottom style="medium">
        <color theme="7" tint="-0.4999699890613556"/>
      </bottom>
    </border>
    <border>
      <left style="thin">
        <color rgb="FF00995D"/>
      </left>
      <right style="medium">
        <color theme="7" tint="-0.4999699890613556"/>
      </right>
      <top>
        <color indexed="63"/>
      </top>
      <bottom style="medium">
        <color theme="7" tint="-0.4999699890613556"/>
      </bottom>
    </border>
    <border>
      <left style="medium">
        <color theme="7" tint="-0.4999699890613556"/>
      </left>
      <right style="thin">
        <color theme="0"/>
      </right>
      <top style="medium">
        <color theme="7" tint="-0.4999699890613556"/>
      </top>
      <bottom>
        <color indexed="63"/>
      </bottom>
    </border>
    <border>
      <left style="thin">
        <color theme="0"/>
      </left>
      <right style="medium">
        <color theme="7" tint="-0.4999699890613556"/>
      </right>
      <top style="medium">
        <color theme="7" tint="-0.4999699890613556"/>
      </top>
      <bottom>
        <color indexed="63"/>
      </bottom>
    </border>
    <border>
      <left style="double">
        <color theme="7" tint="-0.4999699890613556"/>
      </left>
      <right>
        <color indexed="63"/>
      </right>
      <top style="thin">
        <color theme="7" tint="-0.4999699890613556"/>
      </top>
      <bottom style="thin">
        <color theme="7" tint="-0.4999699890613556"/>
      </bottom>
    </border>
    <border>
      <left style="thin">
        <color rgb="FF0A5F55"/>
      </left>
      <right style="thin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>
        <color indexed="63"/>
      </left>
      <right style="thin">
        <color rgb="FF0A5F55"/>
      </right>
      <top style="thin">
        <color theme="7" tint="-0.4999699890613556"/>
      </top>
      <bottom style="thin">
        <color theme="7" tint="-0.4999699890613556"/>
      </bottom>
    </border>
    <border>
      <left style="thin">
        <color rgb="FF0A5F55"/>
      </left>
      <right style="thick">
        <color theme="7" tint="-0.4999699890613556"/>
      </right>
      <top style="thin">
        <color theme="7" tint="-0.4999699890613556"/>
      </top>
      <bottom style="thin">
        <color theme="7" tint="-0.4999699890613556"/>
      </bottom>
    </border>
    <border>
      <left style="medium">
        <color rgb="FFF47920"/>
      </left>
      <right>
        <color indexed="63"/>
      </right>
      <top style="medium">
        <color rgb="FFF47920"/>
      </top>
      <bottom style="medium">
        <color rgb="FFF47920"/>
      </bottom>
    </border>
    <border>
      <left>
        <color indexed="63"/>
      </left>
      <right style="thin">
        <color rgb="FFF47920"/>
      </right>
      <top style="medium">
        <color rgb="FFF47920"/>
      </top>
      <bottom style="medium">
        <color rgb="FFF47920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ck">
        <color indexed="53"/>
      </right>
      <top style="thin">
        <color indexed="53"/>
      </top>
      <bottom style="thin">
        <color indexed="53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double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n">
        <color indexed="53"/>
      </bottom>
    </border>
    <border>
      <left style="thick">
        <color rgb="FFF47920"/>
      </left>
      <right>
        <color indexed="63"/>
      </right>
      <top style="thick">
        <color rgb="FFF47920"/>
      </top>
      <bottom>
        <color indexed="63"/>
      </bottom>
    </border>
    <border>
      <left>
        <color indexed="63"/>
      </left>
      <right>
        <color indexed="63"/>
      </right>
      <top style="thick">
        <color rgb="FFF47920"/>
      </top>
      <bottom>
        <color indexed="63"/>
      </bottom>
    </border>
    <border>
      <left>
        <color indexed="63"/>
      </left>
      <right style="thick">
        <color rgb="FFF47920"/>
      </right>
      <top style="thick">
        <color rgb="FFF47920"/>
      </top>
      <bottom>
        <color indexed="63"/>
      </bottom>
    </border>
    <border>
      <left style="double">
        <color rgb="FFF47920"/>
      </left>
      <right>
        <color indexed="63"/>
      </right>
      <top>
        <color indexed="63"/>
      </top>
      <bottom style="thin">
        <color rgb="FFF47920"/>
      </bottom>
    </border>
    <border>
      <left>
        <color indexed="63"/>
      </left>
      <right>
        <color indexed="63"/>
      </right>
      <top>
        <color indexed="63"/>
      </top>
      <bottom style="thin">
        <color rgb="FFF47920"/>
      </bottom>
    </border>
    <border>
      <left>
        <color indexed="63"/>
      </left>
      <right style="thick">
        <color rgb="FFF47920"/>
      </right>
      <top>
        <color indexed="63"/>
      </top>
      <bottom style="thin">
        <color rgb="FFF47920"/>
      </bottom>
    </border>
    <border>
      <left style="thin">
        <color rgb="FFF47920"/>
      </left>
      <right style="medium">
        <color rgb="FFF47920"/>
      </right>
      <top style="medium">
        <color rgb="FFF47920"/>
      </top>
      <bottom style="double">
        <color rgb="FFF47920"/>
      </bottom>
    </border>
    <border>
      <left style="thin">
        <color rgb="FFF47920"/>
      </left>
      <right style="thin">
        <color rgb="FFF47920"/>
      </right>
      <top style="thin">
        <color rgb="FFF47920"/>
      </top>
      <bottom style="thin">
        <color rgb="FFF47920"/>
      </bottom>
    </border>
    <border>
      <left style="thin">
        <color rgb="FFF47920"/>
      </left>
      <right style="thick">
        <color rgb="FFF47920"/>
      </right>
      <top style="thin">
        <color rgb="FFF47920"/>
      </top>
      <bottom style="thin">
        <color rgb="FFF47920"/>
      </bottom>
    </border>
    <border>
      <left>
        <color indexed="63"/>
      </left>
      <right>
        <color indexed="63"/>
      </right>
      <top style="medium">
        <color rgb="FFF47920"/>
      </top>
      <bottom style="medium">
        <color rgb="FFF47920"/>
      </bottom>
    </border>
    <border>
      <left style="thin">
        <color rgb="FFF47920"/>
      </left>
      <right style="medium">
        <color rgb="FFF47920"/>
      </right>
      <top>
        <color indexed="63"/>
      </top>
      <bottom style="hair">
        <color theme="9" tint="-0.24993999302387238"/>
      </bottom>
    </border>
    <border>
      <left style="medium">
        <color rgb="FFF47920"/>
      </left>
      <right style="thin">
        <color rgb="FFF47920"/>
      </right>
      <top style="medium">
        <color rgb="FFF47920"/>
      </top>
      <bottom style="double">
        <color rgb="FFF47920"/>
      </bottom>
    </border>
    <border>
      <left style="thin">
        <color rgb="FFF47920"/>
      </left>
      <right>
        <color indexed="63"/>
      </right>
      <top style="thin">
        <color rgb="FFF47920"/>
      </top>
      <bottom style="thin">
        <color rgb="FFF47920"/>
      </bottom>
    </border>
    <border>
      <left>
        <color indexed="63"/>
      </left>
      <right>
        <color indexed="63"/>
      </right>
      <top style="thin">
        <color rgb="FFF47920"/>
      </top>
      <bottom style="thin">
        <color rgb="FFF47920"/>
      </bottom>
    </border>
    <border>
      <left>
        <color indexed="63"/>
      </left>
      <right style="thick">
        <color rgb="FFF47920"/>
      </right>
      <top style="thin">
        <color rgb="FFF47920"/>
      </top>
      <bottom style="thin">
        <color rgb="FFF47920"/>
      </bottom>
    </border>
    <border>
      <left style="medium">
        <color rgb="FFF47920"/>
      </left>
      <right style="thin">
        <color rgb="FFF47920"/>
      </right>
      <top style="hair">
        <color theme="9" tint="-0.24993999302387238"/>
      </top>
      <bottom style="medium">
        <color rgb="FFF47920"/>
      </bottom>
    </border>
    <border>
      <left style="medium">
        <color rgb="FFF47920"/>
      </left>
      <right style="thin">
        <color rgb="FFF47920"/>
      </right>
      <top style="medium">
        <color rgb="FFF47920"/>
      </top>
      <bottom style="thin">
        <color rgb="FFF47920"/>
      </bottom>
    </border>
    <border>
      <left style="thin">
        <color rgb="FFF47920"/>
      </left>
      <right style="thin">
        <color rgb="FFF47920"/>
      </right>
      <top style="medium">
        <color rgb="FFF47920"/>
      </top>
      <bottom style="thin">
        <color rgb="FFF47920"/>
      </bottom>
    </border>
    <border>
      <left style="medium">
        <color rgb="FFF47920"/>
      </left>
      <right style="thin">
        <color rgb="FFF47920"/>
      </right>
      <top style="thin">
        <color rgb="FFF47920"/>
      </top>
      <bottom style="medium">
        <color rgb="FFF47920"/>
      </bottom>
    </border>
    <border>
      <left style="thin">
        <color rgb="FFF47920"/>
      </left>
      <right style="thin">
        <color rgb="FFF47920"/>
      </right>
      <top style="thin">
        <color rgb="FFF47920"/>
      </top>
      <bottom style="medium">
        <color rgb="FFF47920"/>
      </bottom>
    </border>
    <border>
      <left style="medium">
        <color rgb="FFF47920"/>
      </left>
      <right style="thin">
        <color rgb="FFF47920"/>
      </right>
      <top>
        <color indexed="63"/>
      </top>
      <bottom style="hair">
        <color theme="9" tint="-0.24993999302387238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medium">
        <color rgb="FFF47920"/>
      </left>
      <right style="thin">
        <color rgb="FFF47920"/>
      </right>
      <top style="medium">
        <color rgb="FFF47920"/>
      </top>
      <bottom style="medium">
        <color rgb="FFF47920"/>
      </bottom>
    </border>
    <border>
      <left style="thin">
        <color rgb="FFF47920"/>
      </left>
      <right style="thin">
        <color rgb="FFF47920"/>
      </right>
      <top style="medium">
        <color rgb="FFF47920"/>
      </top>
      <bottom style="medium">
        <color rgb="FFF47920"/>
      </bottom>
    </border>
    <border>
      <left style="thin">
        <color rgb="FFF47920"/>
      </left>
      <right style="medium">
        <color rgb="FFF47920"/>
      </right>
      <top style="hair">
        <color theme="9" tint="-0.24993999302387238"/>
      </top>
      <bottom style="medium">
        <color rgb="FFF47920"/>
      </bottom>
    </border>
    <border>
      <left style="thin">
        <color rgb="FFF47920"/>
      </left>
      <right style="medium">
        <color rgb="FFF47920"/>
      </right>
      <top>
        <color indexed="63"/>
      </top>
      <bottom style="medium">
        <color rgb="FFF47920"/>
      </bottom>
    </border>
    <border>
      <left style="hair">
        <color theme="6" tint="0.3999499976634979"/>
      </left>
      <right>
        <color indexed="63"/>
      </right>
      <top style="hair">
        <color theme="6" tint="0.3999499976634979"/>
      </top>
      <bottom style="hair">
        <color theme="6" tint="0.3999499976634979"/>
      </bottom>
    </border>
    <border>
      <left>
        <color indexed="63"/>
      </left>
      <right>
        <color indexed="63"/>
      </right>
      <top>
        <color indexed="63"/>
      </top>
      <bottom style="hair">
        <color theme="6" tint="0.3999499976634979"/>
      </bottom>
    </border>
    <border>
      <left>
        <color indexed="63"/>
      </left>
      <right style="hair">
        <color theme="6" tint="0.3999499976634979"/>
      </right>
      <top>
        <color indexed="63"/>
      </top>
      <bottom style="hair">
        <color theme="6" tint="0.3999499976634979"/>
      </bottom>
    </border>
    <border>
      <left style="medium">
        <color rgb="FF682D00"/>
      </left>
      <right style="thin">
        <color theme="9" tint="0.7999799847602844"/>
      </right>
      <top style="medium">
        <color rgb="FF682D00"/>
      </top>
      <bottom style="thin">
        <color theme="9" tint="0.7999799847602844"/>
      </bottom>
    </border>
    <border>
      <left style="medium">
        <color rgb="FF682D00"/>
      </left>
      <right>
        <color indexed="63"/>
      </right>
      <top style="thin">
        <color theme="9" tint="0.7999799847602844"/>
      </top>
      <bottom style="thin">
        <color theme="9" tint="0.7999799847602844"/>
      </bottom>
    </border>
    <border>
      <left style="medium">
        <color rgb="FF682D00"/>
      </left>
      <right style="thin">
        <color theme="9" tint="0.7999799847602844"/>
      </right>
      <top style="thin">
        <color theme="9" tint="0.7999799847602844"/>
      </top>
      <bottom style="double">
        <color rgb="FF682D00"/>
      </bottom>
    </border>
    <border>
      <left style="thin">
        <color theme="9" tint="0.7999799847602844"/>
      </left>
      <right style="thin">
        <color theme="9" tint="0.7999799847602844"/>
      </right>
      <top style="medium">
        <color rgb="FF682D00"/>
      </top>
      <bottom style="thin">
        <color theme="9" tint="0.7999799847602844"/>
      </bottom>
    </border>
    <border>
      <left style="thin">
        <color theme="9" tint="0.7999799847602844"/>
      </left>
      <right style="medium">
        <color rgb="FF682D00"/>
      </right>
      <top style="medium">
        <color rgb="FF682D00"/>
      </top>
      <bottom style="thin">
        <color theme="9" tint="0.7999799847602844"/>
      </bottom>
    </border>
    <border>
      <left style="double">
        <color rgb="FF682D00"/>
      </left>
      <right style="thin">
        <color theme="9" tint="0.7999799847602844"/>
      </right>
      <top style="thin">
        <color theme="9" tint="0.7999799847602844"/>
      </top>
      <bottom style="thin">
        <color rgb="FF682D00"/>
      </bottom>
    </border>
    <border>
      <left style="thin">
        <color theme="9" tint="0.7999799847602844"/>
      </left>
      <right style="thin">
        <color theme="9" tint="0.7999799847602844"/>
      </right>
      <top style="thin">
        <color theme="9" tint="0.7999799847602844"/>
      </top>
      <bottom style="thin">
        <color rgb="FF682D00"/>
      </bottom>
    </border>
    <border>
      <left style="thin">
        <color theme="9" tint="0.7999799847602844"/>
      </left>
      <right style="medium">
        <color rgb="FF682D00"/>
      </right>
      <top style="thin">
        <color theme="9" tint="0.7999799847602844"/>
      </top>
      <bottom style="thin">
        <color rgb="FF682D00"/>
      </bottom>
    </border>
    <border>
      <left style="double">
        <color rgb="FF682D00"/>
      </left>
      <right style="thin">
        <color theme="9" tint="0.7999799847602844"/>
      </right>
      <top style="thin">
        <color rgb="FF682D00"/>
      </top>
      <bottom style="thin">
        <color rgb="FF682D00"/>
      </bottom>
    </border>
    <border>
      <left style="thin">
        <color theme="9" tint="0.7999799847602844"/>
      </left>
      <right style="thin">
        <color theme="9" tint="0.7999799847602844"/>
      </right>
      <top style="thin">
        <color rgb="FF682D00"/>
      </top>
      <bottom style="thin">
        <color rgb="FF682D00"/>
      </bottom>
    </border>
    <border>
      <left style="thin">
        <color theme="9" tint="0.7999799847602844"/>
      </left>
      <right style="medium">
        <color rgb="FF682D00"/>
      </right>
      <top style="thin">
        <color rgb="FF682D00"/>
      </top>
      <bottom style="thin">
        <color rgb="FF682D00"/>
      </bottom>
    </border>
    <border>
      <left style="medium">
        <color rgb="FF682D00"/>
      </left>
      <right>
        <color indexed="63"/>
      </right>
      <top style="medium">
        <color rgb="FF682D00"/>
      </top>
      <bottom>
        <color indexed="63"/>
      </bottom>
    </border>
    <border>
      <left>
        <color indexed="63"/>
      </left>
      <right>
        <color indexed="63"/>
      </right>
      <top style="medium">
        <color rgb="FF682D00"/>
      </top>
      <bottom>
        <color indexed="63"/>
      </bottom>
    </border>
    <border>
      <left style="medium">
        <color rgb="FF682D00"/>
      </left>
      <right>
        <color indexed="63"/>
      </right>
      <top>
        <color indexed="63"/>
      </top>
      <bottom style="medium">
        <color rgb="FF682D00"/>
      </bottom>
    </border>
    <border>
      <left>
        <color indexed="63"/>
      </left>
      <right>
        <color indexed="63"/>
      </right>
      <top>
        <color indexed="63"/>
      </top>
      <bottom style="medium">
        <color rgb="FF682D00"/>
      </bottom>
    </border>
    <border>
      <left>
        <color indexed="63"/>
      </left>
      <right style="thin">
        <color theme="0"/>
      </right>
      <top style="medium">
        <color rgb="FF682D00"/>
      </top>
      <bottom style="thin">
        <color theme="0"/>
      </bottom>
    </border>
    <border>
      <left>
        <color indexed="63"/>
      </left>
      <right style="medium">
        <color rgb="FF682D00"/>
      </right>
      <top style="medium">
        <color rgb="FF682D0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medium">
        <color rgb="FF682D00"/>
      </bottom>
    </border>
    <border>
      <left>
        <color indexed="63"/>
      </left>
      <right style="medium">
        <color rgb="FF682D00"/>
      </right>
      <top>
        <color indexed="63"/>
      </top>
      <bottom style="medium">
        <color rgb="FF682D00"/>
      </bottom>
    </border>
    <border>
      <left>
        <color indexed="63"/>
      </left>
      <right>
        <color indexed="63"/>
      </right>
      <top style="medium">
        <color theme="7" tint="-0.4999699890613556"/>
      </top>
      <bottom style="medium">
        <color theme="7" tint="-0.4999699890613556"/>
      </bottom>
    </border>
    <border>
      <left>
        <color indexed="63"/>
      </left>
      <right style="thick">
        <color theme="7" tint="-0.4999699890613556"/>
      </right>
      <top>
        <color indexed="63"/>
      </top>
      <bottom>
        <color indexed="63"/>
      </bottom>
    </border>
    <border>
      <left style="double">
        <color theme="7" tint="-0.4999699890613556"/>
      </left>
      <right>
        <color indexed="63"/>
      </right>
      <top>
        <color indexed="63"/>
      </top>
      <bottom style="thin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7" tint="-0.4999699890613556"/>
      </bottom>
    </border>
    <border>
      <left>
        <color indexed="63"/>
      </left>
      <right style="thick">
        <color theme="7" tint="-0.4999699890613556"/>
      </right>
      <top>
        <color indexed="63"/>
      </top>
      <bottom style="thin">
        <color theme="7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7" tint="-0.4999699890613556"/>
      </bottom>
    </border>
    <border>
      <left>
        <color indexed="63"/>
      </left>
      <right style="thick">
        <color theme="7" tint="-0.4999699890613556"/>
      </right>
      <top>
        <color indexed="63"/>
      </top>
      <bottom style="thick">
        <color theme="7" tint="-0.4999699890613556"/>
      </bottom>
    </border>
    <border>
      <left style="double">
        <color theme="7" tint="-0.4999699890613556"/>
      </left>
      <right>
        <color indexed="63"/>
      </right>
      <top style="thick">
        <color theme="7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7" tint="-0.4999699890613556"/>
      </top>
      <bottom>
        <color indexed="63"/>
      </bottom>
    </border>
    <border>
      <left>
        <color indexed="63"/>
      </left>
      <right style="thick">
        <color theme="7" tint="-0.4999699890613556"/>
      </right>
      <top style="thick">
        <color theme="7" tint="-0.4999699890613556"/>
      </top>
      <bottom>
        <color indexed="63"/>
      </bottom>
    </border>
    <border>
      <left style="thin">
        <color theme="7" tint="-0.4999699890613556"/>
      </left>
      <right>
        <color indexed="63"/>
      </right>
      <top style="thin">
        <color theme="7" tint="-0.4999699890613556"/>
      </top>
      <bottom style="double">
        <color theme="7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5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10" xfId="0" applyFont="1" applyFill="1" applyBorder="1" applyAlignment="1" applyProtection="1">
      <alignment/>
      <protection hidden="1"/>
    </xf>
    <xf numFmtId="40" fontId="11" fillId="0" borderId="11" xfId="0" applyNumberFormat="1" applyFont="1" applyBorder="1" applyAlignment="1" applyProtection="1">
      <alignment horizontal="center"/>
      <protection hidden="1"/>
    </xf>
    <xf numFmtId="40" fontId="11" fillId="0" borderId="12" xfId="0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3" fillId="7" borderId="0" xfId="0" applyFont="1" applyFill="1" applyBorder="1" applyAlignment="1" applyProtection="1">
      <alignment/>
      <protection hidden="1"/>
    </xf>
    <xf numFmtId="0" fontId="20" fillId="7" borderId="14" xfId="0" applyFont="1" applyFill="1" applyBorder="1" applyAlignment="1" applyProtection="1">
      <alignment/>
      <protection hidden="1"/>
    </xf>
    <xf numFmtId="0" fontId="11" fillId="7" borderId="0" xfId="0" applyFont="1" applyFill="1" applyBorder="1" applyAlignment="1" applyProtection="1">
      <alignment horizontal="left" textRotation="90"/>
      <protection hidden="1"/>
    </xf>
    <xf numFmtId="0" fontId="11" fillId="7" borderId="0" xfId="0" applyFont="1" applyFill="1" applyBorder="1" applyAlignment="1" applyProtection="1">
      <alignment/>
      <protection hidden="1"/>
    </xf>
    <xf numFmtId="4" fontId="24" fillId="7" borderId="15" xfId="0" applyNumberFormat="1" applyFont="1" applyFill="1" applyBorder="1" applyAlignment="1" applyProtection="1">
      <alignment horizontal="center"/>
      <protection hidden="1"/>
    </xf>
    <xf numFmtId="0" fontId="10" fillId="7" borderId="16" xfId="0" applyFont="1" applyFill="1" applyBorder="1" applyAlignment="1" applyProtection="1">
      <alignment horizontal="center"/>
      <protection hidden="1"/>
    </xf>
    <xf numFmtId="0" fontId="10" fillId="7" borderId="17" xfId="0" applyFont="1" applyFill="1" applyBorder="1" applyAlignment="1" applyProtection="1">
      <alignment horizontal="center"/>
      <protection hidden="1"/>
    </xf>
    <xf numFmtId="40" fontId="11" fillId="0" borderId="18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" fillId="0" borderId="20" xfId="0" applyFont="1" applyFill="1" applyBorder="1" applyAlignment="1" applyProtection="1">
      <alignment horizontal="center"/>
      <protection hidden="1"/>
    </xf>
    <xf numFmtId="4" fontId="10" fillId="7" borderId="17" xfId="0" applyNumberFormat="1" applyFont="1" applyFill="1" applyBorder="1" applyAlignment="1" applyProtection="1">
      <alignment horizontal="center"/>
      <protection hidden="1"/>
    </xf>
    <xf numFmtId="0" fontId="11" fillId="35" borderId="0" xfId="0" applyFont="1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 applyProtection="1">
      <alignment vertical="center"/>
      <protection hidden="1"/>
    </xf>
    <xf numFmtId="0" fontId="11" fillId="35" borderId="21" xfId="0" applyFont="1" applyFill="1" applyBorder="1" applyAlignment="1" applyProtection="1">
      <alignment/>
      <protection hidden="1"/>
    </xf>
    <xf numFmtId="0" fontId="11" fillId="35" borderId="22" xfId="0" applyFont="1" applyFill="1" applyBorder="1" applyAlignment="1" applyProtection="1">
      <alignment/>
      <protection hidden="1"/>
    </xf>
    <xf numFmtId="0" fontId="11" fillId="35" borderId="23" xfId="0" applyFont="1" applyFill="1" applyBorder="1" applyAlignment="1" applyProtection="1">
      <alignment/>
      <protection hidden="1"/>
    </xf>
    <xf numFmtId="0" fontId="11" fillId="35" borderId="24" xfId="0" applyFont="1" applyFill="1" applyBorder="1" applyAlignment="1" applyProtection="1">
      <alignment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0" fillId="35" borderId="0" xfId="0" applyFont="1" applyFill="1" applyBorder="1" applyAlignment="1" applyProtection="1">
      <alignment/>
      <protection hidden="1"/>
    </xf>
    <xf numFmtId="0" fontId="20" fillId="35" borderId="14" xfId="0" applyFont="1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/>
      <protection hidden="1"/>
    </xf>
    <xf numFmtId="0" fontId="13" fillId="35" borderId="24" xfId="0" applyFont="1" applyFill="1" applyBorder="1" applyAlignment="1" applyProtection="1">
      <alignment/>
      <protection hidden="1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171" fontId="11" fillId="35" borderId="0" xfId="64" applyFont="1" applyFill="1" applyBorder="1" applyAlignment="1" applyProtection="1">
      <alignment/>
      <protection hidden="1"/>
    </xf>
    <xf numFmtId="0" fontId="11" fillId="35" borderId="14" xfId="0" applyFont="1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11" fillId="35" borderId="0" xfId="0" applyFont="1" applyFill="1" applyBorder="1" applyAlignment="1" applyProtection="1">
      <alignment/>
      <protection hidden="1"/>
    </xf>
    <xf numFmtId="175" fontId="11" fillId="35" borderId="0" xfId="0" applyNumberFormat="1" applyFont="1" applyFill="1" applyBorder="1" applyAlignment="1" applyProtection="1">
      <alignment horizontal="center"/>
      <protection hidden="1"/>
    </xf>
    <xf numFmtId="175" fontId="11" fillId="35" borderId="14" xfId="0" applyNumberFormat="1" applyFont="1" applyFill="1" applyBorder="1" applyAlignment="1" applyProtection="1">
      <alignment horizontal="center"/>
      <protection hidden="1"/>
    </xf>
    <xf numFmtId="175" fontId="11" fillId="35" borderId="0" xfId="0" applyNumberFormat="1" applyFont="1" applyFill="1" applyBorder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 horizontal="left" textRotation="90"/>
      <protection hidden="1"/>
    </xf>
    <xf numFmtId="192" fontId="11" fillId="35" borderId="0" xfId="0" applyNumberFormat="1" applyFont="1" applyFill="1" applyBorder="1" applyAlignment="1" applyProtection="1">
      <alignment/>
      <protection hidden="1"/>
    </xf>
    <xf numFmtId="3" fontId="17" fillId="35" borderId="0" xfId="0" applyNumberFormat="1" applyFont="1" applyFill="1" applyBorder="1" applyAlignment="1" applyProtection="1">
      <alignment horizontal="left" vertical="center"/>
      <protection hidden="1"/>
    </xf>
    <xf numFmtId="0" fontId="10" fillId="35" borderId="0" xfId="0" applyFont="1" applyFill="1" applyBorder="1" applyAlignment="1" applyProtection="1">
      <alignment vertical="center" wrapText="1"/>
      <protection hidden="1"/>
    </xf>
    <xf numFmtId="2" fontId="11" fillId="35" borderId="0" xfId="0" applyNumberFormat="1" applyFont="1" applyFill="1" applyBorder="1" applyAlignment="1" applyProtection="1">
      <alignment vertical="center"/>
      <protection hidden="1"/>
    </xf>
    <xf numFmtId="0" fontId="10" fillId="35" borderId="0" xfId="0" applyFont="1" applyFill="1" applyBorder="1" applyAlignment="1" applyProtection="1">
      <alignment vertical="center"/>
      <protection hidden="1"/>
    </xf>
    <xf numFmtId="0" fontId="11" fillId="35" borderId="25" xfId="0" applyFont="1" applyFill="1" applyBorder="1" applyAlignment="1" applyProtection="1">
      <alignment/>
      <protection hidden="1"/>
    </xf>
    <xf numFmtId="0" fontId="11" fillId="35" borderId="26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 vertical="center" wrapText="1"/>
      <protection hidden="1"/>
    </xf>
    <xf numFmtId="0" fontId="11" fillId="35" borderId="27" xfId="0" applyFont="1" applyFill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/>
      <protection hidden="1"/>
    </xf>
    <xf numFmtId="0" fontId="11" fillId="36" borderId="0" xfId="0" applyFont="1" applyFill="1" applyAlignment="1">
      <alignment vertical="center"/>
    </xf>
    <xf numFmtId="14" fontId="10" fillId="35" borderId="28" xfId="0" applyNumberFormat="1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0" fillId="35" borderId="31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5" borderId="41" xfId="0" applyFont="1" applyFill="1" applyBorder="1" applyAlignment="1">
      <alignment horizontal="center" vertical="center"/>
    </xf>
    <xf numFmtId="3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43" xfId="0" applyFont="1" applyFill="1" applyBorder="1" applyAlignment="1">
      <alignment horizontal="center" vertical="center"/>
    </xf>
    <xf numFmtId="3" fontId="10" fillId="35" borderId="44" xfId="0" applyNumberFormat="1" applyFont="1" applyFill="1" applyBorder="1" applyAlignment="1" applyProtection="1">
      <alignment horizontal="center" vertical="center"/>
      <protection/>
    </xf>
    <xf numFmtId="3" fontId="11" fillId="0" borderId="45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50" xfId="0" applyNumberFormat="1" applyFont="1" applyFill="1" applyBorder="1" applyAlignment="1" applyProtection="1">
      <alignment horizontal="center" vertical="center"/>
      <protection locked="0"/>
    </xf>
    <xf numFmtId="40" fontId="11" fillId="35" borderId="12" xfId="0" applyNumberFormat="1" applyFont="1" applyFill="1" applyBorder="1" applyAlignment="1" applyProtection="1">
      <alignment horizontal="center"/>
      <protection hidden="1"/>
    </xf>
    <xf numFmtId="40" fontId="11" fillId="35" borderId="51" xfId="0" applyNumberFormat="1" applyFont="1" applyFill="1" applyBorder="1" applyAlignment="1" applyProtection="1">
      <alignment horizontal="center"/>
      <protection hidden="1"/>
    </xf>
    <xf numFmtId="3" fontId="11" fillId="35" borderId="12" xfId="0" applyNumberFormat="1" applyFont="1" applyFill="1" applyBorder="1" applyAlignment="1" applyProtection="1">
      <alignment horizontal="center" vertical="center"/>
      <protection hidden="1"/>
    </xf>
    <xf numFmtId="3" fontId="11" fillId="0" borderId="12" xfId="0" applyNumberFormat="1" applyFont="1" applyBorder="1" applyAlignment="1" applyProtection="1">
      <alignment horizontal="center" vertical="center"/>
      <protection hidden="1"/>
    </xf>
    <xf numFmtId="3" fontId="11" fillId="35" borderId="51" xfId="0" applyNumberFormat="1" applyFont="1" applyFill="1" applyBorder="1" applyAlignment="1" applyProtection="1">
      <alignment horizontal="center" vertical="center"/>
      <protection hidden="1"/>
    </xf>
    <xf numFmtId="0" fontId="11" fillId="37" borderId="0" xfId="0" applyFont="1" applyFill="1" applyAlignment="1">
      <alignment vertical="center"/>
    </xf>
    <xf numFmtId="0" fontId="11" fillId="35" borderId="0" xfId="0" applyFont="1" applyFill="1" applyAlignment="1">
      <alignment vertical="center"/>
    </xf>
    <xf numFmtId="14" fontId="10" fillId="35" borderId="52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 applyProtection="1">
      <alignment vertical="center" wrapText="1"/>
      <protection hidden="1"/>
    </xf>
    <xf numFmtId="0" fontId="12" fillId="35" borderId="0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0" fontId="10" fillId="35" borderId="55" xfId="0" applyFont="1" applyFill="1" applyBorder="1" applyAlignment="1">
      <alignment vertical="center"/>
    </xf>
    <xf numFmtId="0" fontId="22" fillId="35" borderId="56" xfId="0" applyFont="1" applyFill="1" applyBorder="1" applyAlignment="1">
      <alignment vertical="center"/>
    </xf>
    <xf numFmtId="3" fontId="11" fillId="34" borderId="57" xfId="0" applyNumberFormat="1" applyFont="1" applyFill="1" applyBorder="1" applyAlignment="1" applyProtection="1">
      <alignment horizontal="center" vertical="center"/>
      <protection locked="0"/>
    </xf>
    <xf numFmtId="3" fontId="11" fillId="34" borderId="58" xfId="0" applyNumberFormat="1" applyFont="1" applyFill="1" applyBorder="1" applyAlignment="1" applyProtection="1">
      <alignment horizontal="center" vertical="center"/>
      <protection locked="0"/>
    </xf>
    <xf numFmtId="3" fontId="11" fillId="34" borderId="59" xfId="0" applyNumberFormat="1" applyFont="1" applyFill="1" applyBorder="1" applyAlignment="1" applyProtection="1">
      <alignment horizontal="center" vertical="center"/>
      <protection locked="0"/>
    </xf>
    <xf numFmtId="3" fontId="11" fillId="34" borderId="60" xfId="0" applyNumberFormat="1" applyFont="1" applyFill="1" applyBorder="1" applyAlignment="1" applyProtection="1">
      <alignment horizontal="center" vertical="center"/>
      <protection locked="0"/>
    </xf>
    <xf numFmtId="3" fontId="11" fillId="34" borderId="61" xfId="0" applyNumberFormat="1" applyFont="1" applyFill="1" applyBorder="1" applyAlignment="1" applyProtection="1">
      <alignment horizontal="center" vertical="center"/>
      <protection locked="0"/>
    </xf>
    <xf numFmtId="3" fontId="11" fillId="34" borderId="62" xfId="0" applyNumberFormat="1" applyFont="1" applyFill="1" applyBorder="1" applyAlignment="1" applyProtection="1">
      <alignment horizontal="center" vertical="center"/>
      <protection locked="0"/>
    </xf>
    <xf numFmtId="3" fontId="11" fillId="34" borderId="63" xfId="0" applyNumberFormat="1" applyFont="1" applyFill="1" applyBorder="1" applyAlignment="1" applyProtection="1">
      <alignment horizontal="center" vertical="center"/>
      <protection locked="0"/>
    </xf>
    <xf numFmtId="3" fontId="11" fillId="34" borderId="64" xfId="0" applyNumberFormat="1" applyFont="1" applyFill="1" applyBorder="1" applyAlignment="1" applyProtection="1">
      <alignment horizontal="center" vertical="center"/>
      <protection locked="0"/>
    </xf>
    <xf numFmtId="3" fontId="11" fillId="34" borderId="65" xfId="0" applyNumberFormat="1" applyFont="1" applyFill="1" applyBorder="1" applyAlignment="1" applyProtection="1">
      <alignment horizontal="center" vertical="center"/>
      <protection locked="0"/>
    </xf>
    <xf numFmtId="3" fontId="10" fillId="35" borderId="66" xfId="0" applyNumberFormat="1" applyFont="1" applyFill="1" applyBorder="1" applyAlignment="1" applyProtection="1">
      <alignment horizontal="center" vertical="center"/>
      <protection/>
    </xf>
    <xf numFmtId="3" fontId="10" fillId="35" borderId="13" xfId="0" applyNumberFormat="1" applyFont="1" applyFill="1" applyBorder="1" applyAlignment="1" applyProtection="1">
      <alignment horizontal="center" vertical="center"/>
      <protection/>
    </xf>
    <xf numFmtId="0" fontId="10" fillId="35" borderId="67" xfId="0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center" vertical="center"/>
    </xf>
    <xf numFmtId="0" fontId="10" fillId="35" borderId="69" xfId="0" applyFont="1" applyFill="1" applyBorder="1" applyAlignment="1">
      <alignment horizontal="center" vertical="center"/>
    </xf>
    <xf numFmtId="0" fontId="10" fillId="35" borderId="70" xfId="0" applyFont="1" applyFill="1" applyBorder="1" applyAlignment="1">
      <alignment horizontal="center" vertical="center"/>
    </xf>
    <xf numFmtId="0" fontId="10" fillId="35" borderId="71" xfId="0" applyFont="1" applyFill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/>
    </xf>
    <xf numFmtId="0" fontId="10" fillId="35" borderId="74" xfId="0" applyFont="1" applyFill="1" applyBorder="1" applyAlignment="1">
      <alignment horizontal="center" vertical="center"/>
    </xf>
    <xf numFmtId="0" fontId="10" fillId="35" borderId="75" xfId="0" applyFont="1" applyFill="1" applyBorder="1" applyAlignment="1">
      <alignment horizontal="center" vertical="center"/>
    </xf>
    <xf numFmtId="0" fontId="10" fillId="35" borderId="76" xfId="0" applyFont="1" applyFill="1" applyBorder="1" applyAlignment="1">
      <alignment horizontal="center" vertical="center"/>
    </xf>
    <xf numFmtId="0" fontId="10" fillId="35" borderId="77" xfId="0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" fillId="35" borderId="79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 horizontal="center"/>
      <protection hidden="1"/>
    </xf>
    <xf numFmtId="3" fontId="26" fillId="35" borderId="0" xfId="0" applyNumberFormat="1" applyFont="1" applyFill="1" applyBorder="1" applyAlignment="1" applyProtection="1">
      <alignment horizontal="left" vertical="center"/>
      <protection hidden="1"/>
    </xf>
    <xf numFmtId="0" fontId="11" fillId="35" borderId="0" xfId="0" applyFont="1" applyFill="1" applyBorder="1" applyAlignment="1" applyProtection="1">
      <alignment horizontal="center" vertical="center"/>
      <protection hidden="1"/>
    </xf>
    <xf numFmtId="0" fontId="13" fillId="38" borderId="0" xfId="0" applyFont="1" applyFill="1" applyBorder="1" applyAlignment="1" applyProtection="1">
      <alignment/>
      <protection hidden="1"/>
    </xf>
    <xf numFmtId="0" fontId="11" fillId="38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/>
      <protection hidden="1"/>
    </xf>
    <xf numFmtId="0" fontId="8" fillId="38" borderId="0" xfId="0" applyFont="1" applyFill="1" applyBorder="1" applyAlignment="1" applyProtection="1">
      <alignment vertical="center"/>
      <protection hidden="1"/>
    </xf>
    <xf numFmtId="14" fontId="25" fillId="35" borderId="80" xfId="0" applyNumberFormat="1" applyFont="1" applyFill="1" applyBorder="1" applyAlignment="1">
      <alignment horizontal="center" vertical="center"/>
    </xf>
    <xf numFmtId="4" fontId="24" fillId="0" borderId="81" xfId="0" applyNumberFormat="1" applyFont="1" applyFill="1" applyBorder="1" applyAlignment="1" applyProtection="1">
      <alignment horizontal="center"/>
      <protection hidden="1"/>
    </xf>
    <xf numFmtId="4" fontId="24" fillId="0" borderId="82" xfId="0" applyNumberFormat="1" applyFont="1" applyFill="1" applyBorder="1" applyAlignment="1" applyProtection="1">
      <alignment horizontal="center"/>
      <protection hidden="1"/>
    </xf>
    <xf numFmtId="4" fontId="24" fillId="0" borderId="83" xfId="0" applyNumberFormat="1" applyFont="1" applyFill="1" applyBorder="1" applyAlignment="1" applyProtection="1">
      <alignment horizontal="center"/>
      <protection hidden="1"/>
    </xf>
    <xf numFmtId="0" fontId="23" fillId="35" borderId="84" xfId="0" applyFont="1" applyFill="1" applyBorder="1" applyAlignment="1" applyProtection="1">
      <alignment horizontal="center"/>
      <protection hidden="1"/>
    </xf>
    <xf numFmtId="0" fontId="24" fillId="0" borderId="85" xfId="0" applyFont="1" applyFill="1" applyBorder="1" applyAlignment="1" applyProtection="1">
      <alignment horizontal="center"/>
      <protection hidden="1" locked="0"/>
    </xf>
    <xf numFmtId="0" fontId="23" fillId="35" borderId="86" xfId="0" applyFont="1" applyFill="1" applyBorder="1" applyAlignment="1" applyProtection="1">
      <alignment horizontal="center"/>
      <protection hidden="1"/>
    </xf>
    <xf numFmtId="0" fontId="24" fillId="0" borderId="81" xfId="0" applyFont="1" applyFill="1" applyBorder="1" applyAlignment="1" applyProtection="1">
      <alignment horizontal="center"/>
      <protection hidden="1" locked="0"/>
    </xf>
    <xf numFmtId="0" fontId="23" fillId="35" borderId="87" xfId="0" applyFont="1" applyFill="1" applyBorder="1" applyAlignment="1" applyProtection="1">
      <alignment horizontal="center"/>
      <protection hidden="1"/>
    </xf>
    <xf numFmtId="0" fontId="24" fillId="0" borderId="82" xfId="0" applyFont="1" applyFill="1" applyBorder="1" applyAlignment="1" applyProtection="1">
      <alignment horizontal="center"/>
      <protection hidden="1" locked="0"/>
    </xf>
    <xf numFmtId="4" fontId="24" fillId="0" borderId="88" xfId="0" applyNumberFormat="1" applyFont="1" applyFill="1" applyBorder="1" applyAlignment="1" applyProtection="1">
      <alignment horizontal="center"/>
      <protection hidden="1"/>
    </xf>
    <xf numFmtId="4" fontId="24" fillId="0" borderId="89" xfId="0" applyNumberFormat="1" applyFont="1" applyFill="1" applyBorder="1" applyAlignment="1" applyProtection="1">
      <alignment horizontal="center"/>
      <protection hidden="1"/>
    </xf>
    <xf numFmtId="4" fontId="24" fillId="0" borderId="90" xfId="0" applyNumberFormat="1" applyFont="1" applyFill="1" applyBorder="1" applyAlignment="1" applyProtection="1">
      <alignment horizontal="center"/>
      <protection hidden="1"/>
    </xf>
    <xf numFmtId="0" fontId="77" fillId="38" borderId="91" xfId="0" applyFont="1" applyFill="1" applyBorder="1" applyAlignment="1" applyProtection="1">
      <alignment/>
      <protection hidden="1"/>
    </xf>
    <xf numFmtId="0" fontId="78" fillId="38" borderId="92" xfId="0" applyFont="1" applyFill="1" applyBorder="1" applyAlignment="1" applyProtection="1">
      <alignment/>
      <protection hidden="1"/>
    </xf>
    <xf numFmtId="0" fontId="79" fillId="38" borderId="92" xfId="0" applyFont="1" applyFill="1" applyBorder="1" applyAlignment="1" applyProtection="1">
      <alignment horizontal="center" vertical="center"/>
      <protection hidden="1"/>
    </xf>
    <xf numFmtId="0" fontId="79" fillId="38" borderId="92" xfId="0" applyFont="1" applyFill="1" applyBorder="1" applyAlignment="1" applyProtection="1">
      <alignment vertical="center"/>
      <protection hidden="1"/>
    </xf>
    <xf numFmtId="1" fontId="24" fillId="0" borderId="80" xfId="0" applyNumberFormat="1" applyFont="1" applyFill="1" applyBorder="1" applyAlignment="1" applyProtection="1">
      <alignment horizontal="center"/>
      <protection hidden="1"/>
    </xf>
    <xf numFmtId="4" fontId="24" fillId="0" borderId="80" xfId="0" applyNumberFormat="1" applyFont="1" applyFill="1" applyBorder="1" applyAlignment="1" applyProtection="1">
      <alignment horizontal="center"/>
      <protection hidden="1"/>
    </xf>
    <xf numFmtId="0" fontId="79" fillId="38" borderId="93" xfId="0" applyFont="1" applyFill="1" applyBorder="1" applyAlignment="1" applyProtection="1">
      <alignment horizontal="center" vertical="center"/>
      <protection hidden="1"/>
    </xf>
    <xf numFmtId="3" fontId="77" fillId="38" borderId="94" xfId="0" applyNumberFormat="1" applyFont="1" applyFill="1" applyBorder="1" applyAlignment="1" applyProtection="1">
      <alignment horizontal="center" vertical="center"/>
      <protection hidden="1"/>
    </xf>
    <xf numFmtId="0" fontId="77" fillId="38" borderId="95" xfId="0" applyFont="1" applyFill="1" applyBorder="1" applyAlignment="1" applyProtection="1">
      <alignment horizontal="left" vertical="center"/>
      <protection hidden="1"/>
    </xf>
    <xf numFmtId="0" fontId="77" fillId="38" borderId="96" xfId="0" applyFont="1" applyFill="1" applyBorder="1" applyAlignment="1" applyProtection="1">
      <alignment horizontal="left" vertical="center"/>
      <protection hidden="1"/>
    </xf>
    <xf numFmtId="167" fontId="24" fillId="0" borderId="80" xfId="0" applyNumberFormat="1" applyFont="1" applyFill="1" applyBorder="1" applyAlignment="1" applyProtection="1">
      <alignment horizontal="center"/>
      <protection hidden="1"/>
    </xf>
    <xf numFmtId="0" fontId="77" fillId="38" borderId="95" xfId="0" applyFont="1" applyFill="1" applyBorder="1" applyAlignment="1" applyProtection="1">
      <alignment/>
      <protection hidden="1"/>
    </xf>
    <xf numFmtId="0" fontId="78" fillId="38" borderId="96" xfId="0" applyFont="1" applyFill="1" applyBorder="1" applyAlignment="1" applyProtection="1">
      <alignment/>
      <protection hidden="1"/>
    </xf>
    <xf numFmtId="0" fontId="79" fillId="38" borderId="96" xfId="0" applyFont="1" applyFill="1" applyBorder="1" applyAlignment="1" applyProtection="1">
      <alignment horizontal="center" vertical="center"/>
      <protection hidden="1"/>
    </xf>
    <xf numFmtId="0" fontId="24" fillId="0" borderId="80" xfId="0" applyFont="1" applyFill="1" applyBorder="1" applyAlignment="1" applyProtection="1">
      <alignment horizontal="center"/>
      <protection hidden="1" locked="0"/>
    </xf>
    <xf numFmtId="0" fontId="13" fillId="35" borderId="0" xfId="0" applyFont="1" applyFill="1" applyBorder="1" applyAlignment="1" applyProtection="1">
      <alignment/>
      <protection hidden="1"/>
    </xf>
    <xf numFmtId="0" fontId="21" fillId="35" borderId="24" xfId="0" applyFont="1" applyFill="1" applyBorder="1" applyAlignment="1" applyProtection="1">
      <alignment/>
      <protection hidden="1"/>
    </xf>
    <xf numFmtId="0" fontId="28" fillId="35" borderId="0" xfId="0" applyFont="1" applyFill="1" applyBorder="1" applyAlignment="1" applyProtection="1">
      <alignment vertical="center"/>
      <protection hidden="1"/>
    </xf>
    <xf numFmtId="0" fontId="23" fillId="35" borderId="97" xfId="0" applyFont="1" applyFill="1" applyBorder="1" applyAlignment="1" applyProtection="1">
      <alignment horizontal="center" vertical="center"/>
      <protection hidden="1"/>
    </xf>
    <xf numFmtId="0" fontId="23" fillId="35" borderId="98" xfId="0" applyFont="1" applyFill="1" applyBorder="1" applyAlignment="1" applyProtection="1">
      <alignment horizontal="center" vertical="center" wrapText="1"/>
      <protection hidden="1"/>
    </xf>
    <xf numFmtId="0" fontId="23" fillId="35" borderId="99" xfId="0" applyFont="1" applyFill="1" applyBorder="1" applyAlignment="1" applyProtection="1">
      <alignment horizontal="center" vertical="center"/>
      <protection hidden="1"/>
    </xf>
    <xf numFmtId="14" fontId="11" fillId="35" borderId="0" xfId="0" applyNumberFormat="1" applyFont="1" applyFill="1" applyAlignment="1">
      <alignment horizontal="center" vertical="center"/>
    </xf>
    <xf numFmtId="0" fontId="11" fillId="35" borderId="0" xfId="0" applyFont="1" applyFill="1" applyAlignment="1">
      <alignment horizontal="left" vertical="center"/>
    </xf>
    <xf numFmtId="0" fontId="11" fillId="36" borderId="0" xfId="0" applyFont="1" applyFill="1" applyBorder="1" applyAlignment="1" applyProtection="1">
      <alignment vertical="center"/>
      <protection hidden="1"/>
    </xf>
    <xf numFmtId="0" fontId="8" fillId="36" borderId="0" xfId="0" applyFont="1" applyFill="1" applyBorder="1" applyAlignment="1" applyProtection="1">
      <alignment vertical="center"/>
      <protection hidden="1"/>
    </xf>
    <xf numFmtId="0" fontId="11" fillId="35" borderId="33" xfId="0" applyFont="1" applyFill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center"/>
      <protection hidden="1"/>
    </xf>
    <xf numFmtId="40" fontId="11" fillId="35" borderId="100" xfId="0" applyNumberFormat="1" applyFont="1" applyFill="1" applyBorder="1" applyAlignment="1" applyProtection="1">
      <alignment horizontal="center"/>
      <protection hidden="1"/>
    </xf>
    <xf numFmtId="40" fontId="11" fillId="0" borderId="100" xfId="0" applyNumberFormat="1" applyFont="1" applyBorder="1" applyAlignment="1" applyProtection="1">
      <alignment horizontal="center"/>
      <protection hidden="1"/>
    </xf>
    <xf numFmtId="40" fontId="11" fillId="35" borderId="101" xfId="0" applyNumberFormat="1" applyFont="1" applyFill="1" applyBorder="1" applyAlignment="1" applyProtection="1">
      <alignment horizontal="center"/>
      <protection hidden="1"/>
    </xf>
    <xf numFmtId="3" fontId="76" fillId="36" borderId="102" xfId="0" applyNumberFormat="1" applyFont="1" applyFill="1" applyBorder="1" applyAlignment="1" applyProtection="1">
      <alignment horizontal="center" vertical="center"/>
      <protection hidden="1"/>
    </xf>
    <xf numFmtId="40" fontId="76" fillId="36" borderId="103" xfId="0" applyNumberFormat="1" applyFont="1" applyFill="1" applyBorder="1" applyAlignment="1" applyProtection="1">
      <alignment horizontal="center"/>
      <protection hidden="1"/>
    </xf>
    <xf numFmtId="40" fontId="76" fillId="36" borderId="104" xfId="0" applyNumberFormat="1" applyFont="1" applyFill="1" applyBorder="1" applyAlignment="1" applyProtection="1">
      <alignment horizontal="center"/>
      <protection hidden="1"/>
    </xf>
    <xf numFmtId="3" fontId="11" fillId="0" borderId="11" xfId="0" applyNumberFormat="1" applyFont="1" applyBorder="1" applyAlignment="1" applyProtection="1">
      <alignment horizontal="center" vertical="center"/>
      <protection hidden="1"/>
    </xf>
    <xf numFmtId="40" fontId="11" fillId="0" borderId="105" xfId="0" applyNumberFormat="1" applyFont="1" applyBorder="1" applyAlignment="1" applyProtection="1">
      <alignment horizontal="center"/>
      <protection hidden="1"/>
    </xf>
    <xf numFmtId="0" fontId="10" fillId="35" borderId="39" xfId="0" applyFont="1" applyFill="1" applyBorder="1" applyAlignment="1" applyProtection="1">
      <alignment horizontal="center" vertical="center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0" fillId="35" borderId="106" xfId="0" applyFont="1" applyFill="1" applyBorder="1" applyAlignment="1" applyProtection="1">
      <alignment horizontal="center" vertical="center"/>
      <protection hidden="1"/>
    </xf>
    <xf numFmtId="3" fontId="76" fillId="36" borderId="107" xfId="0" applyNumberFormat="1" applyFont="1" applyFill="1" applyBorder="1" applyAlignment="1" applyProtection="1">
      <alignment horizontal="center" vertical="center"/>
      <protection hidden="1"/>
    </xf>
    <xf numFmtId="40" fontId="76" fillId="36" borderId="108" xfId="0" applyNumberFormat="1" applyFont="1" applyFill="1" applyBorder="1" applyAlignment="1" applyProtection="1">
      <alignment horizontal="center"/>
      <protection hidden="1"/>
    </xf>
    <xf numFmtId="3" fontId="11" fillId="0" borderId="109" xfId="0" applyNumberFormat="1" applyFont="1" applyBorder="1" applyAlignment="1" applyProtection="1">
      <alignment horizontal="center" vertical="center"/>
      <protection hidden="1"/>
    </xf>
    <xf numFmtId="40" fontId="11" fillId="0" borderId="110" xfId="0" applyNumberFormat="1" applyFont="1" applyBorder="1" applyAlignment="1" applyProtection="1">
      <alignment horizontal="center"/>
      <protection hidden="1"/>
    </xf>
    <xf numFmtId="40" fontId="11" fillId="0" borderId="111" xfId="0" applyNumberFormat="1" applyFont="1" applyBorder="1" applyAlignment="1" applyProtection="1">
      <alignment horizontal="center"/>
      <protection hidden="1"/>
    </xf>
    <xf numFmtId="3" fontId="11" fillId="35" borderId="112" xfId="0" applyNumberFormat="1" applyFont="1" applyFill="1" applyBorder="1" applyAlignment="1" applyProtection="1">
      <alignment horizontal="center" vertical="center"/>
      <protection hidden="1"/>
    </xf>
    <xf numFmtId="40" fontId="11" fillId="35" borderId="113" xfId="0" applyNumberFormat="1" applyFont="1" applyFill="1" applyBorder="1" applyAlignment="1" applyProtection="1">
      <alignment horizontal="center"/>
      <protection hidden="1"/>
    </xf>
    <xf numFmtId="3" fontId="11" fillId="0" borderId="112" xfId="0" applyNumberFormat="1" applyFont="1" applyBorder="1" applyAlignment="1" applyProtection="1">
      <alignment horizontal="center" vertical="center"/>
      <protection hidden="1"/>
    </xf>
    <xf numFmtId="40" fontId="11" fillId="0" borderId="113" xfId="0" applyNumberFormat="1" applyFont="1" applyBorder="1" applyAlignment="1" applyProtection="1">
      <alignment horizontal="center"/>
      <protection hidden="1"/>
    </xf>
    <xf numFmtId="3" fontId="11" fillId="35" borderId="114" xfId="0" applyNumberFormat="1" applyFont="1" applyFill="1" applyBorder="1" applyAlignment="1" applyProtection="1">
      <alignment horizontal="center" vertical="center"/>
      <protection hidden="1"/>
    </xf>
    <xf numFmtId="40" fontId="11" fillId="35" borderId="115" xfId="0" applyNumberFormat="1" applyFont="1" applyFill="1" applyBorder="1" applyAlignment="1" applyProtection="1">
      <alignment horizontal="center"/>
      <protection hidden="1"/>
    </xf>
    <xf numFmtId="40" fontId="11" fillId="35" borderId="116" xfId="0" applyNumberFormat="1" applyFont="1" applyFill="1" applyBorder="1" applyAlignment="1" applyProtection="1">
      <alignment horizontal="center"/>
      <protection hidden="1"/>
    </xf>
    <xf numFmtId="0" fontId="79" fillId="36" borderId="117" xfId="0" applyFont="1" applyFill="1" applyBorder="1" applyAlignment="1" applyProtection="1">
      <alignment horizontal="center"/>
      <protection hidden="1"/>
    </xf>
    <xf numFmtId="0" fontId="11" fillId="37" borderId="0" xfId="0" applyFont="1" applyFill="1" applyBorder="1" applyAlignment="1" applyProtection="1">
      <alignment vertical="center"/>
      <protection hidden="1"/>
    </xf>
    <xf numFmtId="0" fontId="20" fillId="37" borderId="0" xfId="0" applyFont="1" applyFill="1" applyBorder="1" applyAlignment="1" applyProtection="1">
      <alignment/>
      <protection hidden="1"/>
    </xf>
    <xf numFmtId="0" fontId="8" fillId="37" borderId="0" xfId="0" applyFont="1" applyFill="1" applyBorder="1" applyAlignment="1" applyProtection="1">
      <alignment vertical="center"/>
      <protection hidden="1"/>
    </xf>
    <xf numFmtId="0" fontId="10" fillId="35" borderId="118" xfId="0" applyFont="1" applyFill="1" applyBorder="1" applyAlignment="1" applyProtection="1">
      <alignment horizontal="center" vertical="center" wrapText="1"/>
      <protection hidden="1"/>
    </xf>
    <xf numFmtId="0" fontId="11" fillId="0" borderId="119" xfId="0" applyFont="1" applyBorder="1" applyAlignment="1" applyProtection="1">
      <alignment horizontal="center"/>
      <protection hidden="1"/>
    </xf>
    <xf numFmtId="0" fontId="11" fillId="35" borderId="120" xfId="0" applyFont="1" applyFill="1" applyBorder="1" applyAlignment="1" applyProtection="1">
      <alignment horizontal="center"/>
      <protection hidden="1"/>
    </xf>
    <xf numFmtId="0" fontId="11" fillId="0" borderId="120" xfId="0" applyFont="1" applyBorder="1" applyAlignment="1" applyProtection="1">
      <alignment horizontal="center"/>
      <protection hidden="1"/>
    </xf>
    <xf numFmtId="0" fontId="11" fillId="35" borderId="121" xfId="0" applyFont="1" applyFill="1" applyBorder="1" applyAlignment="1" applyProtection="1">
      <alignment horizontal="center"/>
      <protection hidden="1"/>
    </xf>
    <xf numFmtId="0" fontId="10" fillId="35" borderId="122" xfId="0" applyFont="1" applyFill="1" applyBorder="1" applyAlignment="1" applyProtection="1">
      <alignment horizontal="center" vertical="center" wrapText="1"/>
      <protection hidden="1"/>
    </xf>
    <xf numFmtId="0" fontId="10" fillId="35" borderId="123" xfId="0" applyFont="1" applyFill="1" applyBorder="1" applyAlignment="1" applyProtection="1">
      <alignment horizontal="center" vertical="center" wrapText="1"/>
      <protection hidden="1"/>
    </xf>
    <xf numFmtId="0" fontId="10" fillId="35" borderId="124" xfId="0" applyFont="1" applyFill="1" applyBorder="1" applyAlignment="1" applyProtection="1">
      <alignment horizontal="center" vertical="center" wrapText="1"/>
      <protection hidden="1"/>
    </xf>
    <xf numFmtId="0" fontId="10" fillId="35" borderId="125" xfId="0" applyFont="1" applyFill="1" applyBorder="1" applyAlignment="1" applyProtection="1">
      <alignment horizontal="center" vertical="center"/>
      <protection hidden="1"/>
    </xf>
    <xf numFmtId="0" fontId="10" fillId="35" borderId="126" xfId="0" applyFont="1" applyFill="1" applyBorder="1" applyAlignment="1" applyProtection="1">
      <alignment horizontal="center" vertical="center" wrapText="1"/>
      <protection hidden="1"/>
    </xf>
    <xf numFmtId="0" fontId="10" fillId="35" borderId="126" xfId="0" applyFont="1" applyFill="1" applyBorder="1" applyAlignment="1" applyProtection="1">
      <alignment horizontal="center" vertical="center"/>
      <protection hidden="1"/>
    </xf>
    <xf numFmtId="0" fontId="10" fillId="35" borderId="127" xfId="0" applyFont="1" applyFill="1" applyBorder="1" applyAlignment="1" applyProtection="1">
      <alignment horizontal="center" vertical="center"/>
      <protection hidden="1"/>
    </xf>
    <xf numFmtId="40" fontId="11" fillId="0" borderId="128" xfId="0" applyNumberFormat="1" applyFont="1" applyBorder="1" applyAlignment="1" applyProtection="1">
      <alignment horizontal="center"/>
      <protection hidden="1"/>
    </xf>
    <xf numFmtId="3" fontId="11" fillId="0" borderId="128" xfId="0" applyNumberFormat="1" applyFont="1" applyBorder="1" applyAlignment="1" applyProtection="1">
      <alignment horizontal="center" vertical="center"/>
      <protection hidden="1"/>
    </xf>
    <xf numFmtId="40" fontId="11" fillId="0" borderId="129" xfId="0" applyNumberFormat="1" applyFont="1" applyBorder="1" applyAlignment="1" applyProtection="1">
      <alignment horizontal="center"/>
      <protection hidden="1"/>
    </xf>
    <xf numFmtId="40" fontId="11" fillId="35" borderId="130" xfId="0" applyNumberFormat="1" applyFont="1" applyFill="1" applyBorder="1" applyAlignment="1" applyProtection="1">
      <alignment horizontal="center"/>
      <protection hidden="1"/>
    </xf>
    <xf numFmtId="3" fontId="11" fillId="35" borderId="130" xfId="0" applyNumberFormat="1" applyFont="1" applyFill="1" applyBorder="1" applyAlignment="1" applyProtection="1">
      <alignment horizontal="center" vertical="center"/>
      <protection hidden="1"/>
    </xf>
    <xf numFmtId="40" fontId="11" fillId="35" borderId="131" xfId="0" applyNumberFormat="1" applyFont="1" applyFill="1" applyBorder="1" applyAlignment="1" applyProtection="1">
      <alignment horizontal="center"/>
      <protection hidden="1"/>
    </xf>
    <xf numFmtId="40" fontId="11" fillId="0" borderId="130" xfId="0" applyNumberFormat="1" applyFont="1" applyBorder="1" applyAlignment="1" applyProtection="1">
      <alignment horizontal="center"/>
      <protection hidden="1"/>
    </xf>
    <xf numFmtId="3" fontId="11" fillId="0" borderId="130" xfId="0" applyNumberFormat="1" applyFont="1" applyBorder="1" applyAlignment="1" applyProtection="1">
      <alignment horizontal="center" vertical="center"/>
      <protection hidden="1"/>
    </xf>
    <xf numFmtId="40" fontId="11" fillId="0" borderId="131" xfId="0" applyNumberFormat="1" applyFont="1" applyBorder="1" applyAlignment="1" applyProtection="1">
      <alignment horizontal="center"/>
      <protection hidden="1"/>
    </xf>
    <xf numFmtId="40" fontId="11" fillId="35" borderId="132" xfId="0" applyNumberFormat="1" applyFont="1" applyFill="1" applyBorder="1" applyAlignment="1" applyProtection="1">
      <alignment horizontal="center"/>
      <protection hidden="1"/>
    </xf>
    <xf numFmtId="3" fontId="11" fillId="35" borderId="132" xfId="0" applyNumberFormat="1" applyFont="1" applyFill="1" applyBorder="1" applyAlignment="1" applyProtection="1">
      <alignment horizontal="center" vertical="center"/>
      <protection hidden="1"/>
    </xf>
    <xf numFmtId="40" fontId="11" fillId="35" borderId="133" xfId="0" applyNumberFormat="1" applyFont="1" applyFill="1" applyBorder="1" applyAlignment="1" applyProtection="1">
      <alignment horizontal="center"/>
      <protection hidden="1"/>
    </xf>
    <xf numFmtId="3" fontId="11" fillId="37" borderId="134" xfId="0" applyNumberFormat="1" applyFont="1" applyFill="1" applyBorder="1" applyAlignment="1" applyProtection="1">
      <alignment horizontal="center" vertical="center"/>
      <protection hidden="1"/>
    </xf>
    <xf numFmtId="40" fontId="11" fillId="37" borderId="135" xfId="0" applyNumberFormat="1" applyFont="1" applyFill="1" applyBorder="1" applyAlignment="1" applyProtection="1">
      <alignment horizontal="center"/>
      <protection hidden="1"/>
    </xf>
    <xf numFmtId="3" fontId="11" fillId="37" borderId="135" xfId="0" applyNumberFormat="1" applyFont="1" applyFill="1" applyBorder="1" applyAlignment="1" applyProtection="1">
      <alignment horizontal="center" vertical="center"/>
      <protection hidden="1"/>
    </xf>
    <xf numFmtId="40" fontId="11" fillId="37" borderId="136" xfId="0" applyNumberFormat="1" applyFont="1" applyFill="1" applyBorder="1" applyAlignment="1" applyProtection="1">
      <alignment horizontal="center"/>
      <protection hidden="1"/>
    </xf>
    <xf numFmtId="0" fontId="11" fillId="37" borderId="137" xfId="0" applyFont="1" applyFill="1" applyBorder="1" applyAlignment="1" applyProtection="1">
      <alignment horizontal="center"/>
      <protection hidden="1"/>
    </xf>
    <xf numFmtId="4" fontId="10" fillId="34" borderId="52" xfId="0" applyNumberFormat="1" applyFont="1" applyFill="1" applyBorder="1" applyAlignment="1" applyProtection="1">
      <alignment horizontal="right"/>
      <protection hidden="1"/>
    </xf>
    <xf numFmtId="0" fontId="10" fillId="35" borderId="138" xfId="0" applyFont="1" applyFill="1" applyBorder="1" applyAlignment="1" applyProtection="1">
      <alignment horizontal="center"/>
      <protection hidden="1"/>
    </xf>
    <xf numFmtId="0" fontId="10" fillId="35" borderId="139" xfId="0" applyFont="1" applyFill="1" applyBorder="1" applyAlignment="1" applyProtection="1">
      <alignment horizontal="center"/>
      <protection hidden="1"/>
    </xf>
    <xf numFmtId="0" fontId="10" fillId="35" borderId="140" xfId="0" applyFont="1" applyFill="1" applyBorder="1" applyAlignment="1" applyProtection="1">
      <alignment horizontal="center"/>
      <protection hidden="1"/>
    </xf>
    <xf numFmtId="167" fontId="10" fillId="34" borderId="52" xfId="0" applyNumberFormat="1" applyFont="1" applyFill="1" applyBorder="1" applyAlignment="1" applyProtection="1">
      <alignment horizontal="right"/>
      <protection hidden="1"/>
    </xf>
    <xf numFmtId="0" fontId="79" fillId="36" borderId="141" xfId="0" applyFont="1" applyFill="1" applyBorder="1" applyAlignment="1" applyProtection="1">
      <alignment horizontal="center" vertical="center"/>
      <protection hidden="1"/>
    </xf>
    <xf numFmtId="3" fontId="10" fillId="35" borderId="38" xfId="0" applyNumberFormat="1" applyFont="1" applyFill="1" applyBorder="1" applyAlignment="1" applyProtection="1">
      <alignment horizontal="center" vertical="center"/>
      <protection hidden="1"/>
    </xf>
    <xf numFmtId="3" fontId="10" fillId="35" borderId="142" xfId="0" applyNumberFormat="1" applyFont="1" applyFill="1" applyBorder="1" applyAlignment="1" applyProtection="1">
      <alignment horizontal="center" vertical="center"/>
      <protection hidden="1"/>
    </xf>
    <xf numFmtId="3" fontId="10" fillId="35" borderId="143" xfId="0" applyNumberFormat="1" applyFont="1" applyFill="1" applyBorder="1" applyAlignment="1" applyProtection="1">
      <alignment horizontal="center" vertical="center"/>
      <protection hidden="1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0" fontId="10" fillId="37" borderId="144" xfId="0" applyFont="1" applyFill="1" applyBorder="1" applyAlignment="1" applyProtection="1">
      <alignment horizontal="center"/>
      <protection hidden="1"/>
    </xf>
    <xf numFmtId="0" fontId="10" fillId="35" borderId="145" xfId="0" applyFont="1" applyFill="1" applyBorder="1" applyAlignment="1">
      <alignment horizontal="center" vertical="center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0" fontId="10" fillId="35" borderId="146" xfId="0" applyFont="1" applyFill="1" applyBorder="1" applyAlignment="1" applyProtection="1">
      <alignment horizontal="center" vertical="center" wrapText="1"/>
      <protection hidden="1"/>
    </xf>
    <xf numFmtId="0" fontId="10" fillId="35" borderId="147" xfId="0" applyFont="1" applyFill="1" applyBorder="1" applyAlignment="1" applyProtection="1">
      <alignment horizontal="center" vertical="center" wrapText="1"/>
      <protection hidden="1"/>
    </xf>
    <xf numFmtId="0" fontId="10" fillId="35" borderId="148" xfId="0" applyFont="1" applyFill="1" applyBorder="1" applyAlignment="1" applyProtection="1">
      <alignment horizontal="center" vertical="center" wrapText="1"/>
      <protection hidden="1"/>
    </xf>
    <xf numFmtId="0" fontId="10" fillId="35" borderId="149" xfId="0" applyFont="1" applyFill="1" applyBorder="1" applyAlignment="1" applyProtection="1">
      <alignment horizontal="center" vertical="center" wrapText="1"/>
      <protection hidden="1"/>
    </xf>
    <xf numFmtId="0" fontId="10" fillId="35" borderId="150" xfId="0" applyFont="1" applyFill="1" applyBorder="1" applyAlignment="1" applyProtection="1">
      <alignment horizontal="center" vertical="center"/>
      <protection hidden="1"/>
    </xf>
    <xf numFmtId="0" fontId="10" fillId="35" borderId="151" xfId="0" applyFont="1" applyFill="1" applyBorder="1" applyAlignment="1" applyProtection="1">
      <alignment horizontal="center" vertical="center"/>
      <protection hidden="1"/>
    </xf>
    <xf numFmtId="3" fontId="11" fillId="0" borderId="152" xfId="0" applyNumberFormat="1" applyFont="1" applyBorder="1" applyAlignment="1" applyProtection="1">
      <alignment horizontal="center" vertical="center"/>
      <protection hidden="1"/>
    </xf>
    <xf numFmtId="3" fontId="11" fillId="35" borderId="153" xfId="0" applyNumberFormat="1" applyFont="1" applyFill="1" applyBorder="1" applyAlignment="1" applyProtection="1">
      <alignment horizontal="center" vertical="center"/>
      <protection hidden="1"/>
    </xf>
    <xf numFmtId="3" fontId="20" fillId="35" borderId="0" xfId="0" applyNumberFormat="1" applyFont="1" applyFill="1" applyBorder="1" applyAlignment="1" applyProtection="1">
      <alignment/>
      <protection hidden="1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0" fontId="27" fillId="35" borderId="38" xfId="0" applyFont="1" applyFill="1" applyBorder="1" applyAlignment="1">
      <alignment horizontal="center" vertical="center" wrapText="1"/>
    </xf>
    <xf numFmtId="0" fontId="10" fillId="35" borderId="145" xfId="0" applyFont="1" applyFill="1" applyBorder="1" applyAlignment="1">
      <alignment horizontal="center" vertical="center" wrapText="1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40" fontId="11" fillId="0" borderId="0" xfId="0" applyNumberFormat="1" applyFont="1" applyBorder="1" applyAlignment="1" applyProtection="1">
      <alignment horizontal="center"/>
      <protection hidden="1"/>
    </xf>
    <xf numFmtId="3" fontId="11" fillId="35" borderId="154" xfId="0" applyNumberFormat="1" applyFont="1" applyFill="1" applyBorder="1" applyAlignment="1" applyProtection="1">
      <alignment horizontal="center" vertical="center"/>
      <protection hidden="1"/>
    </xf>
    <xf numFmtId="0" fontId="11" fillId="39" borderId="0" xfId="0" applyFont="1" applyFill="1" applyAlignment="1">
      <alignment vertical="center"/>
    </xf>
    <xf numFmtId="14" fontId="10" fillId="35" borderId="155" xfId="0" applyNumberFormat="1" applyFont="1" applyFill="1" applyBorder="1" applyAlignment="1">
      <alignment horizontal="center" vertical="center"/>
    </xf>
    <xf numFmtId="0" fontId="10" fillId="35" borderId="156" xfId="0" applyFont="1" applyFill="1" applyBorder="1" applyAlignment="1">
      <alignment horizontal="center" vertical="center"/>
    </xf>
    <xf numFmtId="0" fontId="10" fillId="35" borderId="157" xfId="0" applyFont="1" applyFill="1" applyBorder="1" applyAlignment="1">
      <alignment horizontal="center" vertical="center"/>
    </xf>
    <xf numFmtId="0" fontId="10" fillId="35" borderId="158" xfId="0" applyFont="1" applyFill="1" applyBorder="1" applyAlignment="1">
      <alignment horizontal="center" vertical="center"/>
    </xf>
    <xf numFmtId="0" fontId="10" fillId="35" borderId="159" xfId="0" applyFont="1" applyFill="1" applyBorder="1" applyAlignment="1">
      <alignment horizontal="center" vertical="center"/>
    </xf>
    <xf numFmtId="0" fontId="27" fillId="35" borderId="160" xfId="0" applyFont="1" applyFill="1" applyBorder="1" applyAlignment="1">
      <alignment horizontal="center" vertical="center" wrapText="1"/>
    </xf>
    <xf numFmtId="0" fontId="10" fillId="35" borderId="161" xfId="0" applyFont="1" applyFill="1" applyBorder="1" applyAlignment="1">
      <alignment horizontal="center" vertical="center"/>
    </xf>
    <xf numFmtId="0" fontId="10" fillId="35" borderId="160" xfId="0" applyFont="1" applyFill="1" applyBorder="1" applyAlignment="1">
      <alignment horizontal="center" vertical="center"/>
    </xf>
    <xf numFmtId="0" fontId="10" fillId="35" borderId="162" xfId="0" applyFont="1" applyFill="1" applyBorder="1" applyAlignment="1">
      <alignment horizontal="center" vertical="center"/>
    </xf>
    <xf numFmtId="0" fontId="10" fillId="35" borderId="163" xfId="0" applyFont="1" applyFill="1" applyBorder="1" applyAlignment="1">
      <alignment horizontal="center" vertical="center"/>
    </xf>
    <xf numFmtId="0" fontId="10" fillId="35" borderId="164" xfId="0" applyFont="1" applyFill="1" applyBorder="1" applyAlignment="1">
      <alignment horizontal="center" vertical="center"/>
    </xf>
    <xf numFmtId="0" fontId="10" fillId="35" borderId="165" xfId="0" applyFont="1" applyFill="1" applyBorder="1" applyAlignment="1">
      <alignment horizontal="center" vertical="center"/>
    </xf>
    <xf numFmtId="0" fontId="10" fillId="35" borderId="166" xfId="0" applyFont="1" applyFill="1" applyBorder="1" applyAlignment="1">
      <alignment horizontal="center" vertical="center"/>
    </xf>
    <xf numFmtId="0" fontId="10" fillId="35" borderId="167" xfId="0" applyFont="1" applyFill="1" applyBorder="1" applyAlignment="1">
      <alignment horizontal="center" vertical="center"/>
    </xf>
    <xf numFmtId="3" fontId="10" fillId="35" borderId="168" xfId="0" applyNumberFormat="1" applyFont="1" applyFill="1" applyBorder="1" applyAlignment="1" applyProtection="1">
      <alignment horizontal="center" vertical="center"/>
      <protection/>
    </xf>
    <xf numFmtId="3" fontId="10" fillId="35" borderId="169" xfId="0" applyNumberFormat="1" applyFont="1" applyFill="1" applyBorder="1" applyAlignment="1" applyProtection="1">
      <alignment horizontal="center" vertical="center"/>
      <protection/>
    </xf>
    <xf numFmtId="3" fontId="11" fillId="0" borderId="170" xfId="0" applyNumberFormat="1" applyFont="1" applyFill="1" applyBorder="1" applyAlignment="1" applyProtection="1">
      <alignment horizontal="center" vertical="center"/>
      <protection locked="0"/>
    </xf>
    <xf numFmtId="3" fontId="11" fillId="0" borderId="171" xfId="0" applyNumberFormat="1" applyFont="1" applyFill="1" applyBorder="1" applyAlignment="1" applyProtection="1">
      <alignment horizontal="center" vertical="center"/>
      <protection locked="0"/>
    </xf>
    <xf numFmtId="3" fontId="11" fillId="0" borderId="172" xfId="0" applyNumberFormat="1" applyFont="1" applyFill="1" applyBorder="1" applyAlignment="1" applyProtection="1">
      <alignment horizontal="center" vertical="center"/>
      <protection locked="0"/>
    </xf>
    <xf numFmtId="3" fontId="11" fillId="0" borderId="173" xfId="0" applyNumberFormat="1" applyFont="1" applyFill="1" applyBorder="1" applyAlignment="1" applyProtection="1">
      <alignment horizontal="center" vertical="center"/>
      <protection locked="0"/>
    </xf>
    <xf numFmtId="3" fontId="11" fillId="0" borderId="174" xfId="0" applyNumberFormat="1" applyFont="1" applyFill="1" applyBorder="1" applyAlignment="1" applyProtection="1">
      <alignment horizontal="center" vertical="center"/>
      <protection locked="0"/>
    </xf>
    <xf numFmtId="3" fontId="11" fillId="0" borderId="175" xfId="0" applyNumberFormat="1" applyFont="1" applyFill="1" applyBorder="1" applyAlignment="1" applyProtection="1">
      <alignment horizontal="center" vertical="center"/>
      <protection locked="0"/>
    </xf>
    <xf numFmtId="0" fontId="10" fillId="35" borderId="176" xfId="0" applyFont="1" applyFill="1" applyBorder="1" applyAlignment="1">
      <alignment vertical="center"/>
    </xf>
    <xf numFmtId="0" fontId="10" fillId="35" borderId="177" xfId="0" applyFont="1" applyFill="1" applyBorder="1" applyAlignment="1">
      <alignment vertical="center"/>
    </xf>
    <xf numFmtId="3" fontId="10" fillId="0" borderId="169" xfId="0" applyNumberFormat="1" applyFont="1" applyFill="1" applyBorder="1" applyAlignment="1">
      <alignment horizontal="center" vertical="center"/>
    </xf>
    <xf numFmtId="0" fontId="10" fillId="35" borderId="178" xfId="0" applyFont="1" applyFill="1" applyBorder="1" applyAlignment="1">
      <alignment vertical="center"/>
    </xf>
    <xf numFmtId="0" fontId="10" fillId="0" borderId="169" xfId="0" applyFont="1" applyFill="1" applyBorder="1" applyAlignment="1" applyProtection="1">
      <alignment horizontal="center" vertical="center"/>
      <protection locked="0"/>
    </xf>
    <xf numFmtId="0" fontId="11" fillId="39" borderId="0" xfId="0" applyFont="1" applyFill="1" applyBorder="1" applyAlignment="1" applyProtection="1">
      <alignment vertical="center"/>
      <protection hidden="1"/>
    </xf>
    <xf numFmtId="0" fontId="8" fillId="39" borderId="0" xfId="0" applyFont="1" applyFill="1" applyBorder="1" applyAlignment="1" applyProtection="1">
      <alignment vertical="center"/>
      <protection hidden="1"/>
    </xf>
    <xf numFmtId="40" fontId="11" fillId="0" borderId="0" xfId="0" applyNumberFormat="1" applyFont="1" applyBorder="1" applyAlignment="1" applyProtection="1">
      <alignment/>
      <protection hidden="1"/>
    </xf>
    <xf numFmtId="40" fontId="11" fillId="0" borderId="179" xfId="0" applyNumberFormat="1" applyFont="1" applyBorder="1" applyAlignment="1" applyProtection="1">
      <alignment horizontal="center"/>
      <protection hidden="1"/>
    </xf>
    <xf numFmtId="40" fontId="11" fillId="0" borderId="180" xfId="0" applyNumberFormat="1" applyFont="1" applyBorder="1" applyAlignment="1" applyProtection="1">
      <alignment horizontal="center"/>
      <protection hidden="1"/>
    </xf>
    <xf numFmtId="0" fontId="79" fillId="39" borderId="181" xfId="0" applyFont="1" applyFill="1" applyBorder="1" applyAlignment="1" applyProtection="1">
      <alignment horizontal="center"/>
      <protection hidden="1"/>
    </xf>
    <xf numFmtId="0" fontId="10" fillId="35" borderId="182" xfId="0" applyFont="1" applyFill="1" applyBorder="1" applyAlignment="1" applyProtection="1">
      <alignment horizontal="center" vertical="center" wrapText="1"/>
      <protection hidden="1"/>
    </xf>
    <xf numFmtId="0" fontId="10" fillId="35" borderId="183" xfId="0" applyFont="1" applyFill="1" applyBorder="1" applyAlignment="1" applyProtection="1">
      <alignment horizontal="center" vertical="center" wrapText="1"/>
      <protection hidden="1"/>
    </xf>
    <xf numFmtId="0" fontId="10" fillId="35" borderId="184" xfId="0" applyFont="1" applyFill="1" applyBorder="1" applyAlignment="1" applyProtection="1">
      <alignment horizontal="center" vertical="center" wrapText="1"/>
      <protection hidden="1"/>
    </xf>
    <xf numFmtId="0" fontId="10" fillId="35" borderId="185" xfId="0" applyFont="1" applyFill="1" applyBorder="1" applyAlignment="1" applyProtection="1">
      <alignment horizontal="center" vertical="center" wrapText="1"/>
      <protection hidden="1"/>
    </xf>
    <xf numFmtId="0" fontId="11" fillId="0" borderId="156" xfId="0" applyFont="1" applyBorder="1" applyAlignment="1" applyProtection="1">
      <alignment horizontal="center"/>
      <protection hidden="1"/>
    </xf>
    <xf numFmtId="0" fontId="11" fillId="35" borderId="156" xfId="0" applyFont="1" applyFill="1" applyBorder="1" applyAlignment="1" applyProtection="1">
      <alignment horizontal="center"/>
      <protection hidden="1"/>
    </xf>
    <xf numFmtId="0" fontId="11" fillId="35" borderId="186" xfId="0" applyFont="1" applyFill="1" applyBorder="1" applyAlignment="1" applyProtection="1">
      <alignment horizontal="center"/>
      <protection hidden="1"/>
    </xf>
    <xf numFmtId="0" fontId="10" fillId="35" borderId="187" xfId="0" applyFont="1" applyFill="1" applyBorder="1" applyAlignment="1" applyProtection="1">
      <alignment horizontal="center" vertical="center"/>
      <protection hidden="1"/>
    </xf>
    <xf numFmtId="0" fontId="10" fillId="35" borderId="188" xfId="0" applyFont="1" applyFill="1" applyBorder="1" applyAlignment="1" applyProtection="1">
      <alignment horizontal="center" vertical="center" wrapText="1"/>
      <protection hidden="1"/>
    </xf>
    <xf numFmtId="0" fontId="10" fillId="35" borderId="188" xfId="0" applyFont="1" applyFill="1" applyBorder="1" applyAlignment="1" applyProtection="1">
      <alignment horizontal="center" vertical="center"/>
      <protection hidden="1"/>
    </xf>
    <xf numFmtId="0" fontId="10" fillId="35" borderId="165" xfId="0" applyFont="1" applyFill="1" applyBorder="1" applyAlignment="1" applyProtection="1">
      <alignment horizontal="center" vertical="center"/>
      <protection hidden="1"/>
    </xf>
    <xf numFmtId="3" fontId="11" fillId="0" borderId="189" xfId="0" applyNumberFormat="1" applyFont="1" applyBorder="1" applyAlignment="1" applyProtection="1">
      <alignment horizontal="center" vertical="center"/>
      <protection hidden="1"/>
    </xf>
    <xf numFmtId="40" fontId="11" fillId="0" borderId="190" xfId="0" applyNumberFormat="1" applyFont="1" applyBorder="1" applyAlignment="1" applyProtection="1">
      <alignment horizontal="center"/>
      <protection hidden="1"/>
    </xf>
    <xf numFmtId="40" fontId="11" fillId="0" borderId="191" xfId="0" applyNumberFormat="1" applyFont="1" applyBorder="1" applyAlignment="1" applyProtection="1">
      <alignment horizontal="center"/>
      <protection hidden="1"/>
    </xf>
    <xf numFmtId="3" fontId="11" fillId="35" borderId="192" xfId="0" applyNumberFormat="1" applyFont="1" applyFill="1" applyBorder="1" applyAlignment="1" applyProtection="1">
      <alignment horizontal="center" vertical="center"/>
      <protection hidden="1"/>
    </xf>
    <xf numFmtId="40" fontId="11" fillId="35" borderId="193" xfId="0" applyNumberFormat="1" applyFont="1" applyFill="1" applyBorder="1" applyAlignment="1" applyProtection="1">
      <alignment horizontal="center"/>
      <protection hidden="1"/>
    </xf>
    <xf numFmtId="3" fontId="11" fillId="0" borderId="192" xfId="0" applyNumberFormat="1" applyFont="1" applyBorder="1" applyAlignment="1" applyProtection="1">
      <alignment horizontal="center" vertical="center"/>
      <protection hidden="1"/>
    </xf>
    <xf numFmtId="40" fontId="11" fillId="0" borderId="193" xfId="0" applyNumberFormat="1" applyFont="1" applyBorder="1" applyAlignment="1" applyProtection="1">
      <alignment horizontal="center"/>
      <protection hidden="1"/>
    </xf>
    <xf numFmtId="3" fontId="11" fillId="0" borderId="194" xfId="0" applyNumberFormat="1" applyFont="1" applyBorder="1" applyAlignment="1" applyProtection="1">
      <alignment horizontal="center" vertical="center"/>
      <protection hidden="1"/>
    </xf>
    <xf numFmtId="3" fontId="11" fillId="35" borderId="195" xfId="0" applyNumberFormat="1" applyFont="1" applyFill="1" applyBorder="1" applyAlignment="1" applyProtection="1">
      <alignment horizontal="center" vertical="center"/>
      <protection hidden="1"/>
    </xf>
    <xf numFmtId="3" fontId="11" fillId="0" borderId="195" xfId="0" applyNumberFormat="1" applyFont="1" applyBorder="1" applyAlignment="1" applyProtection="1">
      <alignment horizontal="center" vertical="center"/>
      <protection hidden="1"/>
    </xf>
    <xf numFmtId="40" fontId="11" fillId="0" borderId="196" xfId="0" applyNumberFormat="1" applyFont="1" applyBorder="1" applyAlignment="1" applyProtection="1">
      <alignment horizontal="center"/>
      <protection hidden="1"/>
    </xf>
    <xf numFmtId="40" fontId="11" fillId="35" borderId="197" xfId="0" applyNumberFormat="1" applyFont="1" applyFill="1" applyBorder="1" applyAlignment="1" applyProtection="1">
      <alignment horizontal="center"/>
      <protection hidden="1"/>
    </xf>
    <xf numFmtId="40" fontId="11" fillId="0" borderId="197" xfId="0" applyNumberFormat="1" applyFont="1" applyBorder="1" applyAlignment="1" applyProtection="1">
      <alignment horizontal="center"/>
      <protection hidden="1"/>
    </xf>
    <xf numFmtId="3" fontId="11" fillId="35" borderId="198" xfId="0" applyNumberFormat="1" applyFont="1" applyFill="1" applyBorder="1" applyAlignment="1" applyProtection="1">
      <alignment horizontal="center" vertical="center"/>
      <protection hidden="1"/>
    </xf>
    <xf numFmtId="40" fontId="11" fillId="35" borderId="199" xfId="0" applyNumberFormat="1" applyFont="1" applyFill="1" applyBorder="1" applyAlignment="1" applyProtection="1">
      <alignment horizontal="center"/>
      <protection hidden="1"/>
    </xf>
    <xf numFmtId="40" fontId="11" fillId="35" borderId="200" xfId="0" applyNumberFormat="1" applyFont="1" applyFill="1" applyBorder="1" applyAlignment="1" applyProtection="1">
      <alignment horizontal="center"/>
      <protection hidden="1"/>
    </xf>
    <xf numFmtId="3" fontId="11" fillId="35" borderId="201" xfId="0" applyNumberFormat="1" applyFont="1" applyFill="1" applyBorder="1" applyAlignment="1" applyProtection="1">
      <alignment horizontal="center" vertical="center"/>
      <protection hidden="1"/>
    </xf>
    <xf numFmtId="40" fontId="11" fillId="35" borderId="202" xfId="0" applyNumberFormat="1" applyFont="1" applyFill="1" applyBorder="1" applyAlignment="1" applyProtection="1">
      <alignment horizontal="center"/>
      <protection hidden="1"/>
    </xf>
    <xf numFmtId="3" fontId="76" fillId="39" borderId="203" xfId="0" applyNumberFormat="1" applyFont="1" applyFill="1" applyBorder="1" applyAlignment="1" applyProtection="1">
      <alignment horizontal="center" vertical="center"/>
      <protection hidden="1"/>
    </xf>
    <xf numFmtId="40" fontId="76" fillId="39" borderId="204" xfId="0" applyNumberFormat="1" applyFont="1" applyFill="1" applyBorder="1" applyAlignment="1" applyProtection="1">
      <alignment horizontal="center"/>
      <protection hidden="1"/>
    </xf>
    <xf numFmtId="3" fontId="76" fillId="39" borderId="205" xfId="0" applyNumberFormat="1" applyFont="1" applyFill="1" applyBorder="1" applyAlignment="1" applyProtection="1">
      <alignment horizontal="center" vertical="center"/>
      <protection hidden="1"/>
    </xf>
    <xf numFmtId="40" fontId="76" fillId="39" borderId="206" xfId="0" applyNumberFormat="1" applyFont="1" applyFill="1" applyBorder="1" applyAlignment="1" applyProtection="1">
      <alignment horizontal="center"/>
      <protection hidden="1"/>
    </xf>
    <xf numFmtId="0" fontId="79" fillId="39" borderId="207" xfId="0" applyFont="1" applyFill="1" applyBorder="1" applyAlignment="1" applyProtection="1">
      <alignment horizontal="center" vertical="center"/>
      <protection hidden="1"/>
    </xf>
    <xf numFmtId="3" fontId="10" fillId="35" borderId="208" xfId="0" applyNumberFormat="1" applyFont="1" applyFill="1" applyBorder="1" applyAlignment="1" applyProtection="1">
      <alignment horizontal="center" vertical="center"/>
      <protection hidden="1"/>
    </xf>
    <xf numFmtId="3" fontId="10" fillId="35" borderId="209" xfId="0" applyNumberFormat="1" applyFont="1" applyFill="1" applyBorder="1" applyAlignment="1" applyProtection="1">
      <alignment horizontal="center" vertical="center"/>
      <protection hidden="1"/>
    </xf>
    <xf numFmtId="3" fontId="10" fillId="35" borderId="210" xfId="0" applyNumberFormat="1" applyFont="1" applyFill="1" applyBorder="1" applyAlignment="1" applyProtection="1">
      <alignment horizontal="center" vertical="center"/>
      <protection hidden="1"/>
    </xf>
    <xf numFmtId="0" fontId="80" fillId="35" borderId="0" xfId="0" applyFont="1" applyFill="1" applyBorder="1" applyAlignment="1" applyProtection="1">
      <alignment/>
      <protection hidden="1"/>
    </xf>
    <xf numFmtId="0" fontId="5" fillId="35" borderId="14" xfId="0" applyFont="1" applyFill="1" applyBorder="1" applyAlignment="1" applyProtection="1">
      <alignment/>
      <protection hidden="1"/>
    </xf>
    <xf numFmtId="0" fontId="5" fillId="7" borderId="14" xfId="0" applyFont="1" applyFill="1" applyBorder="1" applyAlignment="1" applyProtection="1">
      <alignment/>
      <protection hidden="1"/>
    </xf>
    <xf numFmtId="3" fontId="81" fillId="0" borderId="0" xfId="0" applyNumberFormat="1" applyFont="1" applyFill="1" applyBorder="1" applyAlignment="1" applyProtection="1">
      <alignment/>
      <protection hidden="1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Alignment="1" applyProtection="1">
      <alignment horizontal="center" vertical="center" wrapText="1"/>
      <protection hidden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211" xfId="0" applyFont="1" applyFill="1" applyBorder="1" applyAlignment="1">
      <alignment horizontal="center" vertical="center"/>
    </xf>
    <xf numFmtId="0" fontId="10" fillId="35" borderId="145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79" fillId="36" borderId="212" xfId="0" applyFont="1" applyFill="1" applyBorder="1" applyAlignment="1">
      <alignment horizontal="center" vertical="center"/>
    </xf>
    <xf numFmtId="0" fontId="79" fillId="36" borderId="213" xfId="0" applyFont="1" applyFill="1" applyBorder="1" applyAlignment="1">
      <alignment horizontal="center" vertical="center"/>
    </xf>
    <xf numFmtId="0" fontId="79" fillId="36" borderId="214" xfId="0" applyFont="1" applyFill="1" applyBorder="1" applyAlignment="1">
      <alignment horizontal="center" vertical="center"/>
    </xf>
    <xf numFmtId="0" fontId="10" fillId="35" borderId="215" xfId="0" applyFont="1" applyFill="1" applyBorder="1" applyAlignment="1">
      <alignment horizontal="center" vertical="center"/>
    </xf>
    <xf numFmtId="0" fontId="10" fillId="35" borderId="216" xfId="0" applyFont="1" applyFill="1" applyBorder="1" applyAlignment="1">
      <alignment horizontal="center" vertical="center"/>
    </xf>
    <xf numFmtId="0" fontId="10" fillId="35" borderId="217" xfId="0" applyFont="1" applyFill="1" applyBorder="1" applyAlignment="1">
      <alignment horizontal="center" vertical="center"/>
    </xf>
    <xf numFmtId="4" fontId="10" fillId="34" borderId="145" xfId="0" applyNumberFormat="1" applyFont="1" applyFill="1" applyBorder="1" applyAlignment="1" applyProtection="1">
      <alignment horizontal="right"/>
      <protection hidden="1"/>
    </xf>
    <xf numFmtId="4" fontId="10" fillId="34" borderId="218" xfId="0" applyNumberFormat="1" applyFont="1" applyFill="1" applyBorder="1" applyAlignment="1" applyProtection="1">
      <alignment horizontal="right"/>
      <protection hidden="1"/>
    </xf>
    <xf numFmtId="0" fontId="79" fillId="36" borderId="141" xfId="0" applyFont="1" applyFill="1" applyBorder="1" applyAlignment="1" applyProtection="1">
      <alignment horizontal="center" vertical="center"/>
      <protection hidden="1"/>
    </xf>
    <xf numFmtId="0" fontId="79" fillId="36" borderId="219" xfId="0" applyFont="1" applyFill="1" applyBorder="1" applyAlignment="1" applyProtection="1">
      <alignment horizontal="center" vertical="center"/>
      <protection hidden="1"/>
    </xf>
    <xf numFmtId="0" fontId="10" fillId="35" borderId="38" xfId="0" applyFont="1" applyFill="1" applyBorder="1" applyAlignment="1" applyProtection="1">
      <alignment horizontal="center" vertical="center" wrapText="1"/>
      <protection hidden="1"/>
    </xf>
    <xf numFmtId="0" fontId="79" fillId="36" borderId="220" xfId="0" applyFont="1" applyFill="1" applyBorder="1" applyAlignment="1" applyProtection="1">
      <alignment horizontal="center" vertical="center"/>
      <protection hidden="1"/>
    </xf>
    <xf numFmtId="0" fontId="79" fillId="36" borderId="221" xfId="0" applyFont="1" applyFill="1" applyBorder="1" applyAlignment="1" applyProtection="1">
      <alignment horizontal="center" vertical="center"/>
      <protection hidden="1"/>
    </xf>
    <xf numFmtId="0" fontId="79" fillId="36" borderId="211" xfId="0" applyFont="1" applyFill="1" applyBorder="1" applyAlignment="1" applyProtection="1">
      <alignment horizontal="left" vertical="center"/>
      <protection hidden="1"/>
    </xf>
    <xf numFmtId="0" fontId="79" fillId="36" borderId="145" xfId="0" applyFont="1" applyFill="1" applyBorder="1" applyAlignment="1" applyProtection="1">
      <alignment horizontal="left" vertical="center"/>
      <protection hidden="1"/>
    </xf>
    <xf numFmtId="4" fontId="10" fillId="34" borderId="38" xfId="0" applyNumberFormat="1" applyFont="1" applyFill="1" applyBorder="1" applyAlignment="1" applyProtection="1">
      <alignment horizontal="right"/>
      <protection hidden="1"/>
    </xf>
    <xf numFmtId="0" fontId="10" fillId="35" borderId="222" xfId="0" applyFont="1" applyFill="1" applyBorder="1" applyAlignment="1" applyProtection="1">
      <alignment horizontal="center" vertical="center" wrapText="1"/>
      <protection hidden="1"/>
    </xf>
    <xf numFmtId="0" fontId="79" fillId="36" borderId="223" xfId="0" applyFont="1" applyFill="1" applyBorder="1" applyAlignment="1" applyProtection="1">
      <alignment horizontal="center"/>
      <protection hidden="1"/>
    </xf>
    <xf numFmtId="0" fontId="79" fillId="36" borderId="141" xfId="0" applyFont="1" applyFill="1" applyBorder="1" applyAlignment="1" applyProtection="1">
      <alignment horizontal="center"/>
      <protection hidden="1"/>
    </xf>
    <xf numFmtId="0" fontId="10" fillId="35" borderId="224" xfId="0" applyFont="1" applyFill="1" applyBorder="1" applyAlignment="1" applyProtection="1">
      <alignment horizontal="left"/>
      <protection hidden="1"/>
    </xf>
    <xf numFmtId="0" fontId="10" fillId="35" borderId="38" xfId="0" applyFont="1" applyFill="1" applyBorder="1" applyAlignment="1" applyProtection="1">
      <alignment horizontal="left"/>
      <protection hidden="1"/>
    </xf>
    <xf numFmtId="0" fontId="10" fillId="35" borderId="211" xfId="0" applyFont="1" applyFill="1" applyBorder="1" applyAlignment="1" applyProtection="1">
      <alignment horizontal="left"/>
      <protection hidden="1"/>
    </xf>
    <xf numFmtId="0" fontId="79" fillId="36" borderId="38" xfId="0" applyFont="1" applyFill="1" applyBorder="1" applyAlignment="1" applyProtection="1">
      <alignment horizontal="center" vertical="center"/>
      <protection hidden="1"/>
    </xf>
    <xf numFmtId="0" fontId="10" fillId="35" borderId="225" xfId="0" applyFont="1" applyFill="1" applyBorder="1" applyAlignment="1" applyProtection="1">
      <alignment horizontal="left"/>
      <protection hidden="1"/>
    </xf>
    <xf numFmtId="0" fontId="10" fillId="35" borderId="226" xfId="0" applyFont="1" applyFill="1" applyBorder="1" applyAlignment="1" applyProtection="1">
      <alignment horizontal="left"/>
      <protection hidden="1"/>
    </xf>
    <xf numFmtId="0" fontId="10" fillId="35" borderId="227" xfId="0" applyFont="1" applyFill="1" applyBorder="1" applyAlignment="1" applyProtection="1">
      <alignment horizontal="left"/>
      <protection hidden="1"/>
    </xf>
    <xf numFmtId="175" fontId="10" fillId="35" borderId="218" xfId="0" applyNumberFormat="1" applyFont="1" applyFill="1" applyBorder="1" applyAlignment="1" applyProtection="1">
      <alignment horizontal="center"/>
      <protection hidden="1"/>
    </xf>
    <xf numFmtId="175" fontId="10" fillId="35" borderId="38" xfId="0" applyNumberFormat="1" applyFont="1" applyFill="1" applyBorder="1" applyAlignment="1" applyProtection="1">
      <alignment horizontal="center"/>
      <protection hidden="1"/>
    </xf>
    <xf numFmtId="175" fontId="10" fillId="35" borderId="228" xfId="0" applyNumberFormat="1" applyFont="1" applyFill="1" applyBorder="1" applyAlignment="1" applyProtection="1">
      <alignment horizontal="center"/>
      <protection hidden="1"/>
    </xf>
    <xf numFmtId="175" fontId="10" fillId="35" borderId="226" xfId="0" applyNumberFormat="1" applyFont="1" applyFill="1" applyBorder="1" applyAlignment="1" applyProtection="1">
      <alignment horizontal="center"/>
      <protection hidden="1"/>
    </xf>
    <xf numFmtId="175" fontId="10" fillId="35" borderId="229" xfId="0" applyNumberFormat="1" applyFont="1" applyFill="1" applyBorder="1" applyAlignment="1" applyProtection="1">
      <alignment horizontal="center"/>
      <protection hidden="1"/>
    </xf>
    <xf numFmtId="167" fontId="10" fillId="34" borderId="211" xfId="0" applyNumberFormat="1" applyFont="1" applyFill="1" applyBorder="1" applyAlignment="1" applyProtection="1">
      <alignment horizontal="right"/>
      <protection hidden="1"/>
    </xf>
    <xf numFmtId="167" fontId="10" fillId="34" borderId="218" xfId="0" applyNumberFormat="1" applyFont="1" applyFill="1" applyBorder="1" applyAlignment="1" applyProtection="1">
      <alignment horizontal="right"/>
      <protection hidden="1"/>
    </xf>
    <xf numFmtId="0" fontId="79" fillId="36" borderId="211" xfId="0" applyFont="1" applyFill="1" applyBorder="1" applyAlignment="1" applyProtection="1">
      <alignment horizontal="center" vertical="center"/>
      <protection hidden="1"/>
    </xf>
    <xf numFmtId="0" fontId="79" fillId="36" borderId="145" xfId="0" applyFont="1" applyFill="1" applyBorder="1" applyAlignment="1" applyProtection="1">
      <alignment horizontal="center" vertical="center"/>
      <protection hidden="1"/>
    </xf>
    <xf numFmtId="39" fontId="10" fillId="34" borderId="230" xfId="64" applyNumberFormat="1" applyFont="1" applyFill="1" applyBorder="1" applyAlignment="1" applyProtection="1">
      <alignment horizontal="right" vertical="center"/>
      <protection hidden="1"/>
    </xf>
    <xf numFmtId="39" fontId="10" fillId="34" borderId="231" xfId="64" applyNumberFormat="1" applyFont="1" applyFill="1" applyBorder="1" applyAlignment="1" applyProtection="1">
      <alignment horizontal="right" vertical="center"/>
      <protection hidden="1"/>
    </xf>
    <xf numFmtId="39" fontId="27" fillId="34" borderId="232" xfId="64" applyNumberFormat="1" applyFont="1" applyFill="1" applyBorder="1" applyAlignment="1" applyProtection="1">
      <alignment horizontal="right" vertical="center"/>
      <protection hidden="1"/>
    </xf>
    <xf numFmtId="39" fontId="27" fillId="34" borderId="233" xfId="64" applyNumberFormat="1" applyFont="1" applyFill="1" applyBorder="1" applyAlignment="1" applyProtection="1">
      <alignment horizontal="right" vertical="center"/>
      <protection hidden="1"/>
    </xf>
    <xf numFmtId="39" fontId="10" fillId="34" borderId="234" xfId="64" applyNumberFormat="1" applyFont="1" applyFill="1" applyBorder="1" applyAlignment="1" applyProtection="1">
      <alignment horizontal="right" vertical="center"/>
      <protection hidden="1"/>
    </xf>
    <xf numFmtId="39" fontId="10" fillId="34" borderId="235" xfId="64" applyNumberFormat="1" applyFont="1" applyFill="1" applyBorder="1" applyAlignment="1" applyProtection="1">
      <alignment horizontal="right" vertical="center"/>
      <protection hidden="1"/>
    </xf>
    <xf numFmtId="0" fontId="79" fillId="36" borderId="236" xfId="0" applyFont="1" applyFill="1" applyBorder="1" applyAlignment="1" applyProtection="1">
      <alignment horizontal="center" vertical="center"/>
      <protection hidden="1"/>
    </xf>
    <xf numFmtId="0" fontId="79" fillId="36" borderId="237" xfId="0" applyFont="1" applyFill="1" applyBorder="1" applyAlignment="1" applyProtection="1">
      <alignment horizontal="center" vertical="center"/>
      <protection hidden="1"/>
    </xf>
    <xf numFmtId="0" fontId="79" fillId="36" borderId="238" xfId="0" applyFont="1" applyFill="1" applyBorder="1" applyAlignment="1" applyProtection="1">
      <alignment horizontal="center" vertical="center"/>
      <protection hidden="1"/>
    </xf>
    <xf numFmtId="0" fontId="79" fillId="36" borderId="239" xfId="0" applyFont="1" applyFill="1" applyBorder="1" applyAlignment="1" applyProtection="1">
      <alignment horizontal="center" vertical="center"/>
      <protection hidden="1"/>
    </xf>
    <xf numFmtId="3" fontId="18" fillId="35" borderId="0" xfId="0" applyNumberFormat="1" applyFont="1" applyFill="1" applyBorder="1" applyAlignment="1" applyProtection="1">
      <alignment horizontal="left" vertical="center"/>
      <protection hidden="1"/>
    </xf>
    <xf numFmtId="175" fontId="10" fillId="35" borderId="232" xfId="0" applyNumberFormat="1" applyFont="1" applyFill="1" applyBorder="1" applyAlignment="1" applyProtection="1">
      <alignment horizontal="center"/>
      <protection hidden="1"/>
    </xf>
    <xf numFmtId="175" fontId="10" fillId="35" borderId="240" xfId="0" applyNumberFormat="1" applyFont="1" applyFill="1" applyBorder="1" applyAlignment="1" applyProtection="1">
      <alignment horizontal="center"/>
      <protection hidden="1"/>
    </xf>
    <xf numFmtId="175" fontId="10" fillId="35" borderId="241" xfId="0" applyNumberFormat="1" applyFont="1" applyFill="1" applyBorder="1" applyAlignment="1" applyProtection="1">
      <alignment horizontal="center"/>
      <protection hidden="1"/>
    </xf>
    <xf numFmtId="40" fontId="11" fillId="0" borderId="0" xfId="0" applyNumberFormat="1" applyFont="1" applyBorder="1" applyAlignment="1" applyProtection="1">
      <alignment horizontal="center"/>
      <protection hidden="1"/>
    </xf>
    <xf numFmtId="0" fontId="10" fillId="35" borderId="211" xfId="0" applyFont="1" applyFill="1" applyBorder="1" applyAlignment="1" applyProtection="1">
      <alignment horizontal="center" vertical="center" wrapText="1"/>
      <protection hidden="1"/>
    </xf>
    <xf numFmtId="0" fontId="10" fillId="35" borderId="145" xfId="0" applyFont="1" applyFill="1" applyBorder="1" applyAlignment="1" applyProtection="1">
      <alignment horizontal="center" vertical="center" wrapText="1"/>
      <protection hidden="1"/>
    </xf>
    <xf numFmtId="0" fontId="10" fillId="35" borderId="218" xfId="0" applyFont="1" applyFill="1" applyBorder="1" applyAlignment="1" applyProtection="1">
      <alignment horizontal="center" vertical="center" wrapText="1"/>
      <protection hidden="1"/>
    </xf>
    <xf numFmtId="0" fontId="10" fillId="35" borderId="242" xfId="0" applyFont="1" applyFill="1" applyBorder="1" applyAlignment="1" applyProtection="1">
      <alignment horizontal="center" vertical="center" wrapText="1"/>
      <protection hidden="1"/>
    </xf>
    <xf numFmtId="0" fontId="79" fillId="36" borderId="212" xfId="0" applyFont="1" applyFill="1" applyBorder="1" applyAlignment="1" applyProtection="1">
      <alignment horizontal="center" vertical="center" wrapText="1"/>
      <protection hidden="1"/>
    </xf>
    <xf numFmtId="0" fontId="79" fillId="36" borderId="213" xfId="0" applyFont="1" applyFill="1" applyBorder="1" applyAlignment="1" applyProtection="1">
      <alignment horizontal="center" vertical="center" wrapText="1"/>
      <protection hidden="1"/>
    </xf>
    <xf numFmtId="0" fontId="79" fillId="36" borderId="214" xfId="0" applyFont="1" applyFill="1" applyBorder="1" applyAlignment="1" applyProtection="1">
      <alignment horizontal="center" vertical="center" wrapText="1"/>
      <protection hidden="1"/>
    </xf>
    <xf numFmtId="0" fontId="10" fillId="35" borderId="215" xfId="0" applyFont="1" applyFill="1" applyBorder="1" applyAlignment="1" applyProtection="1">
      <alignment horizontal="center" vertical="center" wrapText="1"/>
      <protection hidden="1"/>
    </xf>
    <xf numFmtId="0" fontId="10" fillId="35" borderId="216" xfId="0" applyFont="1" applyFill="1" applyBorder="1" applyAlignment="1" applyProtection="1">
      <alignment horizontal="center" vertical="center" wrapText="1"/>
      <protection hidden="1"/>
    </xf>
    <xf numFmtId="0" fontId="10" fillId="35" borderId="217" xfId="0" applyFont="1" applyFill="1" applyBorder="1" applyAlignment="1" applyProtection="1">
      <alignment horizontal="center" vertical="center" wrapText="1"/>
      <protection hidden="1"/>
    </xf>
    <xf numFmtId="0" fontId="10" fillId="35" borderId="40" xfId="0" applyFont="1" applyFill="1" applyBorder="1" applyAlignment="1" applyProtection="1">
      <alignment horizontal="center" vertical="center" wrapText="1"/>
      <protection hidden="1"/>
    </xf>
    <xf numFmtId="0" fontId="10" fillId="35" borderId="243" xfId="0" applyFont="1" applyFill="1" applyBorder="1" applyAlignment="1">
      <alignment horizontal="center" vertical="center" wrapText="1"/>
    </xf>
    <xf numFmtId="0" fontId="10" fillId="35" borderId="244" xfId="0" applyFont="1" applyFill="1" applyBorder="1" applyAlignment="1">
      <alignment horizontal="center" vertical="center" wrapText="1"/>
    </xf>
    <xf numFmtId="0" fontId="10" fillId="35" borderId="245" xfId="0" applyFont="1" applyFill="1" applyBorder="1" applyAlignment="1">
      <alignment horizontal="center" vertical="center"/>
    </xf>
    <xf numFmtId="0" fontId="10" fillId="35" borderId="161" xfId="0" applyFont="1" applyFill="1" applyBorder="1" applyAlignment="1">
      <alignment horizontal="center" vertical="center"/>
    </xf>
    <xf numFmtId="0" fontId="79" fillId="39" borderId="208" xfId="0" applyFont="1" applyFill="1" applyBorder="1" applyAlignment="1" applyProtection="1">
      <alignment horizontal="center" vertical="center"/>
      <protection hidden="1"/>
    </xf>
    <xf numFmtId="0" fontId="79" fillId="39" borderId="245" xfId="0" applyFont="1" applyFill="1" applyBorder="1" applyAlignment="1" applyProtection="1">
      <alignment horizontal="center" vertical="center"/>
      <protection hidden="1"/>
    </xf>
    <xf numFmtId="167" fontId="10" fillId="34" borderId="246" xfId="0" applyNumberFormat="1" applyFont="1" applyFill="1" applyBorder="1" applyAlignment="1" applyProtection="1">
      <alignment horizontal="right"/>
      <protection hidden="1"/>
    </xf>
    <xf numFmtId="167" fontId="10" fillId="34" borderId="162" xfId="0" applyNumberFormat="1" applyFont="1" applyFill="1" applyBorder="1" applyAlignment="1" applyProtection="1">
      <alignment horizontal="right"/>
      <protection hidden="1"/>
    </xf>
    <xf numFmtId="0" fontId="79" fillId="39" borderId="160" xfId="0" applyFont="1" applyFill="1" applyBorder="1" applyAlignment="1" applyProtection="1">
      <alignment horizontal="center" vertical="center"/>
      <protection hidden="1"/>
    </xf>
    <xf numFmtId="4" fontId="10" fillId="34" borderId="160" xfId="0" applyNumberFormat="1" applyFont="1" applyFill="1" applyBorder="1" applyAlignment="1" applyProtection="1">
      <alignment horizontal="right"/>
      <protection hidden="1"/>
    </xf>
    <xf numFmtId="0" fontId="79" fillId="39" borderId="247" xfId="0" applyFont="1" applyFill="1" applyBorder="1" applyAlignment="1" applyProtection="1">
      <alignment horizontal="center" vertical="center"/>
      <protection hidden="1"/>
    </xf>
    <xf numFmtId="0" fontId="79" fillId="39" borderId="248" xfId="0" applyFont="1" applyFill="1" applyBorder="1" applyAlignment="1" applyProtection="1">
      <alignment horizontal="center" vertical="center"/>
      <protection hidden="1"/>
    </xf>
    <xf numFmtId="0" fontId="79" fillId="39" borderId="249" xfId="0" applyFont="1" applyFill="1" applyBorder="1" applyAlignment="1" applyProtection="1">
      <alignment horizontal="center" vertical="center"/>
      <protection hidden="1"/>
    </xf>
    <xf numFmtId="0" fontId="79" fillId="39" borderId="250" xfId="0" applyFont="1" applyFill="1" applyBorder="1" applyAlignment="1" applyProtection="1">
      <alignment horizontal="center" vertical="center"/>
      <protection hidden="1"/>
    </xf>
    <xf numFmtId="0" fontId="79" fillId="39" borderId="207" xfId="0" applyFont="1" applyFill="1" applyBorder="1" applyAlignment="1" applyProtection="1">
      <alignment horizontal="center" vertical="center"/>
      <protection hidden="1"/>
    </xf>
    <xf numFmtId="0" fontId="79" fillId="39" borderId="251" xfId="0" applyFont="1" applyFill="1" applyBorder="1" applyAlignment="1" applyProtection="1">
      <alignment horizontal="center" vertical="center"/>
      <protection hidden="1"/>
    </xf>
    <xf numFmtId="0" fontId="79" fillId="39" borderId="252" xfId="0" applyFont="1" applyFill="1" applyBorder="1" applyAlignment="1" applyProtection="1">
      <alignment horizontal="center" vertical="center"/>
      <protection hidden="1"/>
    </xf>
    <xf numFmtId="175" fontId="10" fillId="35" borderId="253" xfId="0" applyNumberFormat="1" applyFont="1" applyFill="1" applyBorder="1" applyAlignment="1" applyProtection="1">
      <alignment horizontal="center"/>
      <protection hidden="1"/>
    </xf>
    <xf numFmtId="175" fontId="10" fillId="35" borderId="254" xfId="0" applyNumberFormat="1" applyFont="1" applyFill="1" applyBorder="1" applyAlignment="1" applyProtection="1">
      <alignment horizontal="center"/>
      <protection hidden="1"/>
    </xf>
    <xf numFmtId="175" fontId="10" fillId="35" borderId="255" xfId="0" applyNumberFormat="1" applyFont="1" applyFill="1" applyBorder="1" applyAlignment="1" applyProtection="1">
      <alignment horizontal="center"/>
      <protection hidden="1"/>
    </xf>
    <xf numFmtId="39" fontId="27" fillId="34" borderId="256" xfId="64" applyNumberFormat="1" applyFont="1" applyFill="1" applyBorder="1" applyAlignment="1" applyProtection="1">
      <alignment horizontal="right" vertical="center"/>
      <protection hidden="1"/>
    </xf>
    <xf numFmtId="39" fontId="27" fillId="34" borderId="257" xfId="64" applyNumberFormat="1" applyFont="1" applyFill="1" applyBorder="1" applyAlignment="1" applyProtection="1">
      <alignment horizontal="right" vertical="center"/>
      <protection hidden="1"/>
    </xf>
    <xf numFmtId="0" fontId="10" fillId="35" borderId="258" xfId="0" applyFont="1" applyFill="1" applyBorder="1" applyAlignment="1" applyProtection="1">
      <alignment horizontal="left"/>
      <protection hidden="1"/>
    </xf>
    <xf numFmtId="0" fontId="10" fillId="35" borderId="259" xfId="0" applyFont="1" applyFill="1" applyBorder="1" applyAlignment="1" applyProtection="1">
      <alignment horizontal="left"/>
      <protection hidden="1"/>
    </xf>
    <xf numFmtId="0" fontId="10" fillId="35" borderId="246" xfId="0" applyFont="1" applyFill="1" applyBorder="1" applyAlignment="1" applyProtection="1">
      <alignment horizontal="left"/>
      <protection hidden="1"/>
    </xf>
    <xf numFmtId="175" fontId="10" fillId="35" borderId="260" xfId="0" applyNumberFormat="1" applyFont="1" applyFill="1" applyBorder="1" applyAlignment="1" applyProtection="1">
      <alignment horizontal="center"/>
      <protection hidden="1"/>
    </xf>
    <xf numFmtId="175" fontId="10" fillId="35" borderId="259" xfId="0" applyNumberFormat="1" applyFont="1" applyFill="1" applyBorder="1" applyAlignment="1" applyProtection="1">
      <alignment horizontal="center"/>
      <protection hidden="1"/>
    </xf>
    <xf numFmtId="175" fontId="10" fillId="35" borderId="246" xfId="0" applyNumberFormat="1" applyFont="1" applyFill="1" applyBorder="1" applyAlignment="1" applyProtection="1">
      <alignment horizontal="center"/>
      <protection hidden="1"/>
    </xf>
    <xf numFmtId="39" fontId="10" fillId="34" borderId="261" xfId="64" applyNumberFormat="1" applyFont="1" applyFill="1" applyBorder="1" applyAlignment="1" applyProtection="1">
      <alignment horizontal="right" vertical="center"/>
      <protection hidden="1"/>
    </xf>
    <xf numFmtId="39" fontId="10" fillId="34" borderId="262" xfId="64" applyNumberFormat="1" applyFont="1" applyFill="1" applyBorder="1" applyAlignment="1" applyProtection="1">
      <alignment horizontal="right" vertical="center"/>
      <protection hidden="1"/>
    </xf>
    <xf numFmtId="0" fontId="10" fillId="35" borderId="263" xfId="0" applyFont="1" applyFill="1" applyBorder="1" applyAlignment="1" applyProtection="1">
      <alignment horizontal="left"/>
      <protection hidden="1"/>
    </xf>
    <xf numFmtId="0" fontId="10" fillId="35" borderId="264" xfId="0" applyFont="1" applyFill="1" applyBorder="1" applyAlignment="1" applyProtection="1">
      <alignment horizontal="left"/>
      <protection hidden="1"/>
    </xf>
    <xf numFmtId="0" fontId="10" fillId="35" borderId="265" xfId="0" applyFont="1" applyFill="1" applyBorder="1" applyAlignment="1" applyProtection="1">
      <alignment horizontal="left"/>
      <protection hidden="1"/>
    </xf>
    <xf numFmtId="175" fontId="10" fillId="35" borderId="266" xfId="0" applyNumberFormat="1" applyFont="1" applyFill="1" applyBorder="1" applyAlignment="1" applyProtection="1">
      <alignment horizontal="center"/>
      <protection hidden="1"/>
    </xf>
    <xf numFmtId="175" fontId="10" fillId="35" borderId="264" xfId="0" applyNumberFormat="1" applyFont="1" applyFill="1" applyBorder="1" applyAlignment="1" applyProtection="1">
      <alignment horizontal="center"/>
      <protection hidden="1"/>
    </xf>
    <xf numFmtId="175" fontId="10" fillId="35" borderId="265" xfId="0" applyNumberFormat="1" applyFont="1" applyFill="1" applyBorder="1" applyAlignment="1" applyProtection="1">
      <alignment horizontal="center"/>
      <protection hidden="1"/>
    </xf>
    <xf numFmtId="39" fontId="10" fillId="34" borderId="267" xfId="64" applyNumberFormat="1" applyFont="1" applyFill="1" applyBorder="1" applyAlignment="1" applyProtection="1">
      <alignment horizontal="right" vertical="center"/>
      <protection hidden="1"/>
    </xf>
    <xf numFmtId="39" fontId="10" fillId="34" borderId="268" xfId="64" applyNumberFormat="1" applyFont="1" applyFill="1" applyBorder="1" applyAlignment="1" applyProtection="1">
      <alignment horizontal="right" vertical="center"/>
      <protection hidden="1"/>
    </xf>
    <xf numFmtId="0" fontId="79" fillId="39" borderId="269" xfId="0" applyFont="1" applyFill="1" applyBorder="1" applyAlignment="1" applyProtection="1">
      <alignment horizontal="center"/>
      <protection hidden="1"/>
    </xf>
    <xf numFmtId="0" fontId="79" fillId="39" borderId="207" xfId="0" applyFont="1" applyFill="1" applyBorder="1" applyAlignment="1" applyProtection="1">
      <alignment horizontal="center"/>
      <protection hidden="1"/>
    </xf>
    <xf numFmtId="0" fontId="79" fillId="39" borderId="270" xfId="0" applyFont="1" applyFill="1" applyBorder="1" applyAlignment="1" applyProtection="1">
      <alignment horizontal="center" vertical="center"/>
      <protection hidden="1"/>
    </xf>
    <xf numFmtId="0" fontId="10" fillId="35" borderId="271" xfId="0" applyFont="1" applyFill="1" applyBorder="1" applyAlignment="1" applyProtection="1">
      <alignment horizontal="center" vertical="center" wrapText="1"/>
      <protection hidden="1"/>
    </xf>
    <xf numFmtId="0" fontId="10" fillId="35" borderId="245" xfId="0" applyFont="1" applyFill="1" applyBorder="1" applyAlignment="1" applyProtection="1">
      <alignment horizontal="center" vertical="center" wrapText="1"/>
      <protection hidden="1"/>
    </xf>
    <xf numFmtId="0" fontId="10" fillId="35" borderId="208" xfId="0" applyFont="1" applyFill="1" applyBorder="1" applyAlignment="1" applyProtection="1">
      <alignment horizontal="center" vertical="center" wrapText="1"/>
      <protection hidden="1"/>
    </xf>
    <xf numFmtId="0" fontId="10" fillId="35" borderId="162" xfId="0" applyFont="1" applyFill="1" applyBorder="1" applyAlignment="1" applyProtection="1">
      <alignment horizontal="center" vertical="center" wrapText="1"/>
      <protection hidden="1"/>
    </xf>
    <xf numFmtId="0" fontId="10" fillId="35" borderId="260" xfId="0" applyFont="1" applyFill="1" applyBorder="1" applyAlignment="1" applyProtection="1">
      <alignment horizontal="center" vertical="center" wrapText="1"/>
      <protection hidden="1"/>
    </xf>
    <xf numFmtId="0" fontId="10" fillId="35" borderId="259" xfId="0" applyFont="1" applyFill="1" applyBorder="1" applyAlignment="1" applyProtection="1">
      <alignment horizontal="center" vertical="center" wrapText="1"/>
      <protection hidden="1"/>
    </xf>
    <xf numFmtId="0" fontId="10" fillId="35" borderId="272" xfId="0" applyFont="1" applyFill="1" applyBorder="1" applyAlignment="1" applyProtection="1">
      <alignment horizontal="center" vertical="center" wrapText="1"/>
      <protection hidden="1"/>
    </xf>
    <xf numFmtId="0" fontId="10" fillId="35" borderId="273" xfId="0" applyFont="1" applyFill="1" applyBorder="1" applyAlignment="1" applyProtection="1">
      <alignment horizontal="center" vertical="center" wrapText="1"/>
      <protection hidden="1"/>
    </xf>
    <xf numFmtId="0" fontId="10" fillId="35" borderId="274" xfId="0" applyFont="1" applyFill="1" applyBorder="1" applyAlignment="1" applyProtection="1">
      <alignment horizontal="center" vertical="center" wrapText="1"/>
      <protection hidden="1"/>
    </xf>
    <xf numFmtId="0" fontId="79" fillId="39" borderId="208" xfId="0" applyFont="1" applyFill="1" applyBorder="1" applyAlignment="1" applyProtection="1">
      <alignment horizontal="left" vertical="center"/>
      <protection hidden="1"/>
    </xf>
    <xf numFmtId="0" fontId="79" fillId="39" borderId="245" xfId="0" applyFont="1" applyFill="1" applyBorder="1" applyAlignment="1" applyProtection="1">
      <alignment horizontal="left" vertical="center"/>
      <protection hidden="1"/>
    </xf>
    <xf numFmtId="4" fontId="10" fillId="34" borderId="208" xfId="0" applyNumberFormat="1" applyFont="1" applyFill="1" applyBorder="1" applyAlignment="1" applyProtection="1">
      <alignment horizontal="right"/>
      <protection hidden="1"/>
    </xf>
    <xf numFmtId="4" fontId="10" fillId="34" borderId="162" xfId="0" applyNumberFormat="1" applyFont="1" applyFill="1" applyBorder="1" applyAlignment="1" applyProtection="1">
      <alignment horizontal="right"/>
      <protection hidden="1"/>
    </xf>
    <xf numFmtId="0" fontId="10" fillId="35" borderId="161" xfId="0" applyFont="1" applyFill="1" applyBorder="1" applyAlignment="1" applyProtection="1">
      <alignment horizontal="center" vertical="center" wrapText="1"/>
      <protection hidden="1"/>
    </xf>
    <xf numFmtId="0" fontId="10" fillId="35" borderId="275" xfId="0" applyFont="1" applyFill="1" applyBorder="1" applyAlignment="1">
      <alignment horizontal="center" vertical="center" wrapText="1"/>
    </xf>
    <xf numFmtId="0" fontId="10" fillId="35" borderId="276" xfId="0" applyFont="1" applyFill="1" applyBorder="1" applyAlignment="1">
      <alignment horizontal="center" vertical="center" wrapText="1"/>
    </xf>
    <xf numFmtId="0" fontId="10" fillId="35" borderId="277" xfId="0" applyFont="1" applyFill="1" applyBorder="1" applyAlignment="1">
      <alignment horizontal="center" vertical="center"/>
    </xf>
    <xf numFmtId="0" fontId="10" fillId="35" borderId="278" xfId="0" applyFont="1" applyFill="1" applyBorder="1" applyAlignment="1">
      <alignment horizontal="center" vertical="center"/>
    </xf>
    <xf numFmtId="0" fontId="10" fillId="37" borderId="279" xfId="0" applyFont="1" applyFill="1" applyBorder="1" applyAlignment="1">
      <alignment horizontal="center" vertical="center"/>
    </xf>
    <xf numFmtId="0" fontId="10" fillId="37" borderId="280" xfId="0" applyFont="1" applyFill="1" applyBorder="1" applyAlignment="1">
      <alignment horizontal="center" vertical="center"/>
    </xf>
    <xf numFmtId="0" fontId="10" fillId="37" borderId="281" xfId="0" applyFont="1" applyFill="1" applyBorder="1" applyAlignment="1">
      <alignment horizontal="center" vertical="center"/>
    </xf>
    <xf numFmtId="0" fontId="10" fillId="35" borderId="282" xfId="0" applyFont="1" applyFill="1" applyBorder="1" applyAlignment="1">
      <alignment horizontal="center" vertical="center"/>
    </xf>
    <xf numFmtId="0" fontId="10" fillId="35" borderId="283" xfId="0" applyFont="1" applyFill="1" applyBorder="1" applyAlignment="1">
      <alignment horizontal="center" vertical="center"/>
    </xf>
    <xf numFmtId="0" fontId="10" fillId="35" borderId="284" xfId="0" applyFont="1" applyFill="1" applyBorder="1" applyAlignment="1">
      <alignment horizontal="center" vertical="center"/>
    </xf>
    <xf numFmtId="0" fontId="10" fillId="37" borderId="285" xfId="0" applyFont="1" applyFill="1" applyBorder="1" applyAlignment="1" applyProtection="1">
      <alignment horizontal="center" vertical="center" wrapText="1"/>
      <protection hidden="1"/>
    </xf>
    <xf numFmtId="0" fontId="10" fillId="37" borderId="286" xfId="0" applyFont="1" applyFill="1" applyBorder="1" applyAlignment="1" applyProtection="1">
      <alignment horizontal="center" vertical="center" wrapText="1"/>
      <protection hidden="1"/>
    </xf>
    <xf numFmtId="0" fontId="10" fillId="37" borderId="287" xfId="0" applyFont="1" applyFill="1" applyBorder="1" applyAlignment="1" applyProtection="1">
      <alignment horizontal="center" vertical="center" wrapText="1"/>
      <protection hidden="1"/>
    </xf>
    <xf numFmtId="0" fontId="10" fillId="35" borderId="288" xfId="0" applyFont="1" applyFill="1" applyBorder="1" applyAlignment="1" applyProtection="1">
      <alignment horizontal="center" vertical="center" wrapText="1"/>
      <protection hidden="1"/>
    </xf>
    <xf numFmtId="0" fontId="10" fillId="35" borderId="289" xfId="0" applyFont="1" applyFill="1" applyBorder="1" applyAlignment="1" applyProtection="1">
      <alignment horizontal="center" vertical="center" wrapText="1"/>
      <protection hidden="1"/>
    </xf>
    <xf numFmtId="0" fontId="10" fillId="35" borderId="290" xfId="0" applyFont="1" applyFill="1" applyBorder="1" applyAlignment="1" applyProtection="1">
      <alignment horizontal="center" vertical="center" wrapText="1"/>
      <protection hidden="1"/>
    </xf>
    <xf numFmtId="0" fontId="10" fillId="37" borderId="144" xfId="0" applyFont="1" applyFill="1" applyBorder="1" applyAlignment="1" applyProtection="1">
      <alignment horizontal="center" vertical="center"/>
      <protection hidden="1"/>
    </xf>
    <xf numFmtId="0" fontId="10" fillId="37" borderId="291" xfId="0" applyFont="1" applyFill="1" applyBorder="1" applyAlignment="1" applyProtection="1">
      <alignment horizontal="center" vertical="center"/>
      <protection hidden="1"/>
    </xf>
    <xf numFmtId="0" fontId="10" fillId="35" borderId="292" xfId="0" applyFont="1" applyFill="1" applyBorder="1" applyAlignment="1" applyProtection="1">
      <alignment horizontal="center" vertical="center" wrapText="1"/>
      <protection hidden="1"/>
    </xf>
    <xf numFmtId="0" fontId="10" fillId="35" borderId="293" xfId="0" applyFont="1" applyFill="1" applyBorder="1" applyAlignment="1" applyProtection="1">
      <alignment horizontal="center" vertical="center" wrapText="1"/>
      <protection hidden="1"/>
    </xf>
    <xf numFmtId="0" fontId="10" fillId="37" borderId="275" xfId="0" applyFont="1" applyFill="1" applyBorder="1" applyAlignment="1" applyProtection="1">
      <alignment horizontal="center" vertical="center"/>
      <protection hidden="1"/>
    </xf>
    <xf numFmtId="0" fontId="10" fillId="37" borderId="294" xfId="0" applyFont="1" applyFill="1" applyBorder="1" applyAlignment="1" applyProtection="1">
      <alignment horizontal="center" vertical="center"/>
      <protection hidden="1"/>
    </xf>
    <xf numFmtId="171" fontId="10" fillId="34" borderId="138" xfId="64" applyFont="1" applyFill="1" applyBorder="1" applyAlignment="1" applyProtection="1">
      <alignment horizontal="center" vertical="center"/>
      <protection hidden="1"/>
    </xf>
    <xf numFmtId="171" fontId="10" fillId="34" borderId="295" xfId="64" applyFont="1" applyFill="1" applyBorder="1" applyAlignment="1" applyProtection="1">
      <alignment horizontal="center" vertical="center"/>
      <protection hidden="1"/>
    </xf>
    <xf numFmtId="0" fontId="10" fillId="37" borderId="296" xfId="0" applyFont="1" applyFill="1" applyBorder="1" applyAlignment="1" applyProtection="1">
      <alignment horizontal="center"/>
      <protection hidden="1"/>
    </xf>
    <xf numFmtId="0" fontId="10" fillId="37" borderId="144" xfId="0" applyFont="1" applyFill="1" applyBorder="1" applyAlignment="1" applyProtection="1">
      <alignment horizontal="center"/>
      <protection hidden="1"/>
    </xf>
    <xf numFmtId="4" fontId="10" fillId="35" borderId="138" xfId="0" applyNumberFormat="1" applyFont="1" applyFill="1" applyBorder="1" applyAlignment="1" applyProtection="1">
      <alignment horizontal="center"/>
      <protection hidden="1"/>
    </xf>
    <xf numFmtId="0" fontId="10" fillId="35" borderId="297" xfId="0" applyFont="1" applyFill="1" applyBorder="1" applyAlignment="1" applyProtection="1">
      <alignment horizontal="center" vertical="center" wrapText="1"/>
      <protection hidden="1"/>
    </xf>
    <xf numFmtId="0" fontId="10" fillId="35" borderId="298" xfId="0" applyFont="1" applyFill="1" applyBorder="1" applyAlignment="1" applyProtection="1">
      <alignment horizontal="center" vertical="center" wrapText="1"/>
      <protection hidden="1"/>
    </xf>
    <xf numFmtId="0" fontId="10" fillId="35" borderId="299" xfId="0" applyFont="1" applyFill="1" applyBorder="1" applyAlignment="1" applyProtection="1">
      <alignment horizontal="center" vertical="center" wrapText="1"/>
      <protection hidden="1"/>
    </xf>
    <xf numFmtId="0" fontId="10" fillId="35" borderId="300" xfId="0" applyFont="1" applyFill="1" applyBorder="1" applyAlignment="1" applyProtection="1">
      <alignment horizontal="left"/>
      <protection hidden="1"/>
    </xf>
    <xf numFmtId="0" fontId="10" fillId="35" borderId="139" xfId="0" applyFont="1" applyFill="1" applyBorder="1" applyAlignment="1" applyProtection="1">
      <alignment horizontal="left"/>
      <protection hidden="1"/>
    </xf>
    <xf numFmtId="0" fontId="10" fillId="37" borderId="301" xfId="0" applyFont="1" applyFill="1" applyBorder="1" applyAlignment="1" applyProtection="1">
      <alignment horizontal="center" vertical="center"/>
      <protection hidden="1"/>
    </xf>
    <xf numFmtId="0" fontId="10" fillId="37" borderId="302" xfId="0" applyFont="1" applyFill="1" applyBorder="1" applyAlignment="1" applyProtection="1">
      <alignment horizontal="center" vertical="center"/>
      <protection hidden="1"/>
    </xf>
    <xf numFmtId="0" fontId="10" fillId="37" borderId="303" xfId="0" applyFont="1" applyFill="1" applyBorder="1" applyAlignment="1" applyProtection="1">
      <alignment horizontal="center" vertical="center"/>
      <protection hidden="1"/>
    </xf>
    <xf numFmtId="0" fontId="10" fillId="37" borderId="304" xfId="0" applyFont="1" applyFill="1" applyBorder="1" applyAlignment="1" applyProtection="1">
      <alignment horizontal="center" vertical="center"/>
      <protection hidden="1"/>
    </xf>
    <xf numFmtId="4" fontId="10" fillId="35" borderId="139" xfId="0" applyNumberFormat="1" applyFont="1" applyFill="1" applyBorder="1" applyAlignment="1" applyProtection="1">
      <alignment horizontal="center"/>
      <protection hidden="1"/>
    </xf>
    <xf numFmtId="0" fontId="10" fillId="35" borderId="305" xfId="0" applyFont="1" applyFill="1" applyBorder="1" applyAlignment="1" applyProtection="1">
      <alignment horizontal="left"/>
      <protection hidden="1"/>
    </xf>
    <xf numFmtId="0" fontId="10" fillId="35" borderId="138" xfId="0" applyFont="1" applyFill="1" applyBorder="1" applyAlignment="1" applyProtection="1">
      <alignment horizontal="left"/>
      <protection hidden="1"/>
    </xf>
    <xf numFmtId="40" fontId="11" fillId="0" borderId="306" xfId="0" applyNumberFormat="1" applyFont="1" applyBorder="1" applyAlignment="1" applyProtection="1">
      <alignment horizontal="center"/>
      <protection hidden="1"/>
    </xf>
    <xf numFmtId="0" fontId="10" fillId="37" borderId="307" xfId="0" applyFont="1" applyFill="1" applyBorder="1" applyAlignment="1" applyProtection="1">
      <alignment horizontal="center" vertical="center"/>
      <protection hidden="1"/>
    </xf>
    <xf numFmtId="0" fontId="10" fillId="37" borderId="308" xfId="0" applyFont="1" applyFill="1" applyBorder="1" applyAlignment="1" applyProtection="1">
      <alignment horizontal="center" vertical="center"/>
      <protection hidden="1"/>
    </xf>
    <xf numFmtId="171" fontId="10" fillId="34" borderId="139" xfId="64" applyFont="1" applyFill="1" applyBorder="1" applyAlignment="1" applyProtection="1">
      <alignment horizontal="center" vertical="center"/>
      <protection hidden="1"/>
    </xf>
    <xf numFmtId="171" fontId="10" fillId="34" borderId="309" xfId="64" applyFont="1" applyFill="1" applyBorder="1" applyAlignment="1" applyProtection="1">
      <alignment horizontal="center" vertical="center"/>
      <protection hidden="1"/>
    </xf>
    <xf numFmtId="171" fontId="10" fillId="34" borderId="140" xfId="64" applyFont="1" applyFill="1" applyBorder="1" applyAlignment="1" applyProtection="1">
      <alignment horizontal="center" vertical="center"/>
      <protection hidden="1"/>
    </xf>
    <xf numFmtId="171" fontId="10" fillId="34" borderId="310" xfId="64" applyFont="1" applyFill="1" applyBorder="1" applyAlignment="1" applyProtection="1">
      <alignment horizontal="center" vertical="center"/>
      <protection hidden="1"/>
    </xf>
    <xf numFmtId="4" fontId="10" fillId="35" borderId="140" xfId="0" applyNumberFormat="1" applyFont="1" applyFill="1" applyBorder="1" applyAlignment="1" applyProtection="1">
      <alignment horizontal="center"/>
      <protection hidden="1"/>
    </xf>
    <xf numFmtId="0" fontId="23" fillId="7" borderId="311" xfId="0" applyFont="1" applyFill="1" applyBorder="1" applyAlignment="1" applyProtection="1">
      <alignment horizontal="center" vertical="center"/>
      <protection hidden="1"/>
    </xf>
    <xf numFmtId="0" fontId="23" fillId="7" borderId="312" xfId="0" applyFont="1" applyFill="1" applyBorder="1" applyAlignment="1" applyProtection="1">
      <alignment horizontal="center" vertical="center"/>
      <protection hidden="1"/>
    </xf>
    <xf numFmtId="0" fontId="23" fillId="7" borderId="313" xfId="0" applyFont="1" applyFill="1" applyBorder="1" applyAlignment="1" applyProtection="1">
      <alignment horizontal="center" vertical="center"/>
      <protection hidden="1"/>
    </xf>
    <xf numFmtId="0" fontId="77" fillId="38" borderId="314" xfId="0" applyFont="1" applyFill="1" applyBorder="1" applyAlignment="1" applyProtection="1">
      <alignment horizontal="center" vertical="center" wrapText="1"/>
      <protection hidden="1"/>
    </xf>
    <xf numFmtId="0" fontId="77" fillId="38" borderId="315" xfId="0" applyFont="1" applyFill="1" applyBorder="1" applyAlignment="1" applyProtection="1">
      <alignment horizontal="center" vertical="center" wrapText="1"/>
      <protection hidden="1"/>
    </xf>
    <xf numFmtId="0" fontId="77" fillId="38" borderId="316" xfId="0" applyFont="1" applyFill="1" applyBorder="1" applyAlignment="1" applyProtection="1">
      <alignment horizontal="center" vertical="center" wrapText="1"/>
      <protection hidden="1"/>
    </xf>
    <xf numFmtId="0" fontId="79" fillId="38" borderId="317" xfId="0" applyFont="1" applyFill="1" applyBorder="1" applyAlignment="1" applyProtection="1">
      <alignment horizontal="center" vertical="center" wrapText="1"/>
      <protection hidden="1"/>
    </xf>
    <xf numFmtId="0" fontId="79" fillId="38" borderId="318" xfId="0" applyFont="1" applyFill="1" applyBorder="1" applyAlignment="1" applyProtection="1">
      <alignment horizontal="center" vertical="center" wrapText="1"/>
      <protection hidden="1"/>
    </xf>
    <xf numFmtId="0" fontId="10" fillId="35" borderId="319" xfId="0" applyFont="1" applyFill="1" applyBorder="1" applyAlignment="1" applyProtection="1">
      <alignment horizontal="center" vertical="center" wrapText="1"/>
      <protection hidden="1"/>
    </xf>
    <xf numFmtId="0" fontId="10" fillId="35" borderId="320" xfId="0" applyFont="1" applyFill="1" applyBorder="1" applyAlignment="1" applyProtection="1">
      <alignment horizontal="center" vertical="center" wrapText="1"/>
      <protection hidden="1"/>
    </xf>
    <xf numFmtId="0" fontId="10" fillId="35" borderId="321" xfId="0" applyFont="1" applyFill="1" applyBorder="1" applyAlignment="1" applyProtection="1">
      <alignment horizontal="center" vertical="center" wrapText="1"/>
      <protection hidden="1"/>
    </xf>
    <xf numFmtId="0" fontId="10" fillId="35" borderId="322" xfId="0" applyFont="1" applyFill="1" applyBorder="1" applyAlignment="1" applyProtection="1">
      <alignment horizontal="center" vertical="center" wrapText="1"/>
      <protection hidden="1"/>
    </xf>
    <xf numFmtId="0" fontId="10" fillId="35" borderId="323" xfId="0" applyFont="1" applyFill="1" applyBorder="1" applyAlignment="1" applyProtection="1">
      <alignment horizontal="center" vertical="center" wrapText="1"/>
      <protection hidden="1"/>
    </xf>
    <xf numFmtId="0" fontId="10" fillId="35" borderId="324" xfId="0" applyFont="1" applyFill="1" applyBorder="1" applyAlignment="1" applyProtection="1">
      <alignment horizontal="center" vertical="center" wrapText="1"/>
      <protection hidden="1"/>
    </xf>
    <xf numFmtId="0" fontId="79" fillId="38" borderId="325" xfId="0" applyFont="1" applyFill="1" applyBorder="1" applyAlignment="1" applyProtection="1">
      <alignment horizontal="center" vertical="center"/>
      <protection hidden="1"/>
    </xf>
    <xf numFmtId="0" fontId="79" fillId="38" borderId="326" xfId="0" applyFont="1" applyFill="1" applyBorder="1" applyAlignment="1" applyProtection="1">
      <alignment horizontal="center" vertical="center"/>
      <protection hidden="1"/>
    </xf>
    <xf numFmtId="0" fontId="79" fillId="38" borderId="327" xfId="0" applyFont="1" applyFill="1" applyBorder="1" applyAlignment="1" applyProtection="1">
      <alignment horizontal="center" vertical="center"/>
      <protection hidden="1"/>
    </xf>
    <xf numFmtId="0" fontId="79" fillId="38" borderId="328" xfId="0" applyFont="1" applyFill="1" applyBorder="1" applyAlignment="1" applyProtection="1">
      <alignment horizontal="center" vertical="center"/>
      <protection hidden="1"/>
    </xf>
    <xf numFmtId="0" fontId="77" fillId="38" borderId="91" xfId="0" applyFont="1" applyFill="1" applyBorder="1" applyAlignment="1" applyProtection="1">
      <alignment horizontal="center" vertical="center"/>
      <protection hidden="1"/>
    </xf>
    <xf numFmtId="0" fontId="77" fillId="38" borderId="92" xfId="0" applyFont="1" applyFill="1" applyBorder="1" applyAlignment="1" applyProtection="1">
      <alignment horizontal="center" vertical="center"/>
      <protection hidden="1"/>
    </xf>
    <xf numFmtId="0" fontId="79" fillId="38" borderId="93" xfId="0" applyFont="1" applyFill="1" applyBorder="1" applyAlignment="1" applyProtection="1">
      <alignment horizontal="center" vertical="center"/>
      <protection hidden="1"/>
    </xf>
    <xf numFmtId="0" fontId="79" fillId="38" borderId="329" xfId="0" applyFont="1" applyFill="1" applyBorder="1" applyAlignment="1" applyProtection="1">
      <alignment horizontal="center" vertical="center"/>
      <protection hidden="1"/>
    </xf>
    <xf numFmtId="0" fontId="79" fillId="38" borderId="330" xfId="0" applyFont="1" applyFill="1" applyBorder="1" applyAlignment="1" applyProtection="1">
      <alignment horizontal="center" vertical="center"/>
      <protection hidden="1"/>
    </xf>
    <xf numFmtId="0" fontId="25" fillId="35" borderId="95" xfId="0" applyFont="1" applyFill="1" applyBorder="1" applyAlignment="1">
      <alignment horizontal="center" vertical="center" wrapText="1"/>
    </xf>
    <xf numFmtId="0" fontId="25" fillId="35" borderId="96" xfId="0" applyFont="1" applyFill="1" applyBorder="1" applyAlignment="1">
      <alignment horizontal="center" vertical="center" wrapText="1"/>
    </xf>
    <xf numFmtId="175" fontId="77" fillId="38" borderId="94" xfId="0" applyNumberFormat="1" applyFont="1" applyFill="1" applyBorder="1" applyAlignment="1" applyProtection="1">
      <alignment horizontal="center"/>
      <protection hidden="1"/>
    </xf>
    <xf numFmtId="175" fontId="77" fillId="38" borderId="331" xfId="0" applyNumberFormat="1" applyFont="1" applyFill="1" applyBorder="1" applyAlignment="1" applyProtection="1">
      <alignment horizontal="center"/>
      <protection hidden="1"/>
    </xf>
    <xf numFmtId="171" fontId="24" fillId="0" borderId="328" xfId="64" applyFont="1" applyFill="1" applyBorder="1" applyAlignment="1" applyProtection="1">
      <alignment horizontal="center" vertical="center"/>
      <protection hidden="1"/>
    </xf>
    <xf numFmtId="171" fontId="24" fillId="0" borderId="332" xfId="64" applyFont="1" applyFill="1" applyBorder="1" applyAlignment="1" applyProtection="1">
      <alignment horizontal="center" vertical="center"/>
      <protection hidden="1"/>
    </xf>
    <xf numFmtId="0" fontId="10" fillId="35" borderId="333" xfId="0" applyFont="1" applyFill="1" applyBorder="1" applyAlignment="1">
      <alignment horizontal="center" vertical="center" wrapText="1"/>
    </xf>
    <xf numFmtId="0" fontId="79" fillId="39" borderId="0" xfId="0" applyFont="1" applyFill="1" applyBorder="1" applyAlignment="1">
      <alignment horizontal="center" vertical="center"/>
    </xf>
    <xf numFmtId="0" fontId="79" fillId="39" borderId="334" xfId="0" applyFont="1" applyFill="1" applyBorder="1" applyAlignment="1">
      <alignment horizontal="center" vertical="center"/>
    </xf>
    <xf numFmtId="0" fontId="10" fillId="35" borderId="335" xfId="0" applyFont="1" applyFill="1" applyBorder="1" applyAlignment="1">
      <alignment horizontal="center" vertical="center"/>
    </xf>
    <xf numFmtId="0" fontId="10" fillId="35" borderId="336" xfId="0" applyFont="1" applyFill="1" applyBorder="1" applyAlignment="1">
      <alignment horizontal="center" vertical="center"/>
    </xf>
    <xf numFmtId="0" fontId="10" fillId="35" borderId="337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/>
      <protection hidden="1"/>
    </xf>
    <xf numFmtId="0" fontId="11" fillId="35" borderId="0" xfId="0" applyFont="1" applyFill="1" applyBorder="1" applyAlignment="1" applyProtection="1">
      <alignment horizontal="center"/>
      <protection hidden="1"/>
    </xf>
    <xf numFmtId="0" fontId="79" fillId="39" borderId="338" xfId="0" applyFont="1" applyFill="1" applyBorder="1" applyAlignment="1" applyProtection="1">
      <alignment horizontal="center" vertical="center" wrapText="1"/>
      <protection hidden="1"/>
    </xf>
    <xf numFmtId="0" fontId="79" fillId="39" borderId="339" xfId="0" applyFont="1" applyFill="1" applyBorder="1" applyAlignment="1" applyProtection="1">
      <alignment horizontal="center" vertical="center" wrapText="1"/>
      <protection hidden="1"/>
    </xf>
    <xf numFmtId="0" fontId="10" fillId="35" borderId="340" xfId="0" applyFont="1" applyFill="1" applyBorder="1" applyAlignment="1" applyProtection="1">
      <alignment horizontal="center" vertical="center" wrapText="1"/>
      <protection hidden="1"/>
    </xf>
    <xf numFmtId="0" fontId="10" fillId="35" borderId="341" xfId="0" applyFont="1" applyFill="1" applyBorder="1" applyAlignment="1" applyProtection="1">
      <alignment horizontal="center" vertical="center" wrapText="1"/>
      <protection hidden="1"/>
    </xf>
    <xf numFmtId="0" fontId="10" fillId="35" borderId="342" xfId="0" applyFont="1" applyFill="1" applyBorder="1" applyAlignment="1" applyProtection="1">
      <alignment horizontal="center" vertical="center" wrapText="1"/>
      <protection hidden="1"/>
    </xf>
    <xf numFmtId="0" fontId="10" fillId="35" borderId="343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1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1E7"/>
      <rgbColor rgb="00FFD8BD"/>
      <rgbColor rgb="00CC0000"/>
      <rgbColor rgb="00EFEFDF"/>
      <rgbColor rgb="009CA640"/>
      <rgbColor rgb="00A3AF07"/>
      <rgbColor rgb="00F8E284"/>
      <rgbColor rgb="00C4C387"/>
      <rgbColor rgb="00949200"/>
      <rgbColor rgb="0000FFFF"/>
      <rgbColor rgb="0000858A"/>
      <rgbColor rgb="00808000"/>
      <rgbColor rgb="00807036"/>
      <rgbColor rgb="00008080"/>
      <rgbColor rgb="00609191"/>
      <rgbColor rgb="00AC1632"/>
      <rgbColor rgb="00609191"/>
      <rgbColor rgb="00A3AF07"/>
      <rgbColor rgb="00E7EEEE"/>
      <rgbColor rgb="00CCFFFF"/>
      <rgbColor rgb="0059178A"/>
      <rgbColor rgb="00FF8080"/>
      <rgbColor rgb="000066CC"/>
      <rgbColor rgb="000047BA"/>
      <rgbColor rgb="00000080"/>
      <rgbColor rgb="00C8F4E4"/>
      <rgbColor rgb="00DCD8B2"/>
      <rgbColor rgb="00F8F8F2"/>
      <rgbColor rgb="00800080"/>
      <rgbColor rgb="00F0F0F0"/>
      <rgbColor rgb="003E8265"/>
      <rgbColor rgb="00EDDDEA"/>
      <rgbColor rgb="009A9E16"/>
      <rgbColor rgb="00DCD8B2"/>
      <rgbColor rgb="00DDE1BB"/>
      <rgbColor rgb="00D7DC90"/>
      <rgbColor rgb="00609191"/>
      <rgbColor rgb="00FFFFFF"/>
      <rgbColor rgb="00AFC8C8"/>
      <rgbColor rgb="00F1F5F5"/>
      <rgbColor rgb="00ADAE46"/>
      <rgbColor rgb="00DCDDB5"/>
      <rgbColor rgb="004F8D97"/>
      <rgbColor rgb="00F1F3DA"/>
      <rgbColor rgb="00FF9900"/>
      <rgbColor rgb="00FF6600"/>
      <rgbColor rgb="00FF7800"/>
      <rgbColor rgb="00FFA553"/>
      <rgbColor rgb="00FF0000"/>
      <rgbColor rgb="00009FAF"/>
      <rgbColor rgb="00E5D3A6"/>
      <rgbColor rgb="00005746"/>
      <rgbColor rgb="00D9ED9E"/>
      <rgbColor rgb="000093DD"/>
      <rgbColor rgb="00B5D300"/>
      <rgbColor rgb="00006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37</xdr:row>
      <xdr:rowOff>0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0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5</xdr:row>
      <xdr:rowOff>0</xdr:rowOff>
    </xdr:from>
    <xdr:to>
      <xdr:col>14</xdr:col>
      <xdr:colOff>152400</xdr:colOff>
      <xdr:row>15</xdr:row>
      <xdr:rowOff>104775</xdr:rowOff>
    </xdr:to>
    <xdr:grpSp>
      <xdr:nvGrpSpPr>
        <xdr:cNvPr id="2" name="Group 11"/>
        <xdr:cNvGrpSpPr>
          <a:grpSpLocks/>
        </xdr:cNvGrpSpPr>
      </xdr:nvGrpSpPr>
      <xdr:grpSpPr>
        <a:xfrm>
          <a:off x="419100" y="1000125"/>
          <a:ext cx="8267700" cy="2105025"/>
          <a:chOff x="41" y="143"/>
          <a:chExt cx="868" cy="415"/>
        </a:xfrm>
        <a:solidFill>
          <a:srgbClr val="FFFFFF"/>
        </a:solidFill>
      </xdr:grpSpPr>
      <xdr:sp>
        <xdr:nvSpPr>
          <xdr:cNvPr id="3" name="Rectangle 12"/>
          <xdr:cNvSpPr>
            <a:spLocks/>
          </xdr:cNvSpPr>
        </xdr:nvSpPr>
        <xdr:spPr>
          <a:xfrm>
            <a:off x="866" y="483"/>
            <a:ext cx="43" cy="75"/>
          </a:xfrm>
          <a:prstGeom prst="rect">
            <a:avLst/>
          </a:prstGeom>
          <a:solidFill>
            <a:srgbClr val="0085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13"/>
          <xdr:cNvSpPr>
            <a:spLocks/>
          </xdr:cNvSpPr>
        </xdr:nvSpPr>
        <xdr:spPr>
          <a:xfrm>
            <a:off x="41" y="143"/>
            <a:ext cx="868" cy="415"/>
          </a:xfrm>
          <a:prstGeom prst="roundRect">
            <a:avLst/>
          </a:prstGeom>
          <a:solidFill>
            <a:srgbClr val="00858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190500</xdr:colOff>
      <xdr:row>1</xdr:row>
      <xdr:rowOff>0</xdr:rowOff>
    </xdr:from>
    <xdr:to>
      <xdr:col>12</xdr:col>
      <xdr:colOff>523875</xdr:colOff>
      <xdr:row>4</xdr:row>
      <xdr:rowOff>38100</xdr:rowOff>
    </xdr:to>
    <xdr:grpSp>
      <xdr:nvGrpSpPr>
        <xdr:cNvPr id="5" name="Group 3"/>
        <xdr:cNvGrpSpPr>
          <a:grpSpLocks/>
        </xdr:cNvGrpSpPr>
      </xdr:nvGrpSpPr>
      <xdr:grpSpPr>
        <a:xfrm>
          <a:off x="1409700" y="200025"/>
          <a:ext cx="6429375" cy="638175"/>
          <a:chOff x="123" y="24"/>
          <a:chExt cx="675" cy="66"/>
        </a:xfrm>
        <a:solidFill>
          <a:srgbClr val="FFFFFF"/>
        </a:solidFill>
      </xdr:grpSpPr>
      <xdr:sp>
        <xdr:nvSpPr>
          <xdr:cNvPr id="6" name="AutoShape 4"/>
          <xdr:cNvSpPr>
            <a:spLocks/>
          </xdr:cNvSpPr>
        </xdr:nvSpPr>
        <xdr:spPr>
          <a:xfrm>
            <a:off x="123" y="24"/>
            <a:ext cx="675" cy="66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764" y="53"/>
            <a:ext cx="34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1</xdr:row>
      <xdr:rowOff>19050</xdr:rowOff>
    </xdr:from>
    <xdr:to>
      <xdr:col>12</xdr:col>
      <xdr:colOff>66675</xdr:colOff>
      <xdr:row>3</xdr:row>
      <xdr:rowOff>171450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914525" y="219075"/>
          <a:ext cx="5467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4F8D97"/>
              </a:solidFill>
            </a:rPr>
            <a:t>PREENCHIMENTO INTERATIVO DO SIMULADOR</a:t>
          </a:r>
        </a:p>
      </xdr:txBody>
    </xdr:sp>
    <xdr:clientData/>
  </xdr:twoCellAnchor>
  <xdr:oneCellAnchor>
    <xdr:from>
      <xdr:col>12</xdr:col>
      <xdr:colOff>123825</xdr:colOff>
      <xdr:row>13</xdr:row>
      <xdr:rowOff>190500</xdr:rowOff>
    </xdr:from>
    <xdr:ext cx="1133475" cy="247650"/>
    <xdr:sp>
      <xdr:nvSpPr>
        <xdr:cNvPr id="9" name="Text Box 15"/>
        <xdr:cNvSpPr txBox="1">
          <a:spLocks noChangeArrowheads="1"/>
        </xdr:cNvSpPr>
      </xdr:nvSpPr>
      <xdr:spPr>
        <a:xfrm>
          <a:off x="7439025" y="2790825"/>
          <a:ext cx="1133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Versão  05/2020</a:t>
          </a:r>
        </a:p>
      </xdr:txBody>
    </xdr:sp>
    <xdr:clientData/>
  </xdr:oneCellAnchor>
  <xdr:oneCellAnchor>
    <xdr:from>
      <xdr:col>1</xdr:col>
      <xdr:colOff>314325</xdr:colOff>
      <xdr:row>5</xdr:row>
      <xdr:rowOff>47625</xdr:rowOff>
    </xdr:from>
    <xdr:ext cx="7391400" cy="2009775"/>
    <xdr:sp>
      <xdr:nvSpPr>
        <xdr:cNvPr id="10" name="Text Box 16"/>
        <xdr:cNvSpPr txBox="1">
          <a:spLocks noChangeArrowheads="1"/>
        </xdr:cNvSpPr>
      </xdr:nvSpPr>
      <xdr:spPr>
        <a:xfrm>
          <a:off x="923925" y="1047750"/>
          <a:ext cx="73914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Forma de Preenchimento:
</a:t>
          </a:r>
          <a:r>
            <a:rPr lang="en-US" cap="none" sz="8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A planilha fornece a possibilidade de simulação das informações a serem contratadas. O preenchimento sempre começará por essa etapa.
</a:t>
          </a:r>
          <a:r>
            <a:rPr lang="en-US" cap="none" sz="1200" b="0" i="0" u="none" baseline="0">
              <a:solidFill>
                <a:srgbClr val="FF99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AVISO: Planilha válida a partir de 01/05/2020, sujeita a alteração com aviso prévio. No caso de alteração será disponibilizada uma nova versão da planilha no site da Unimed-Rio.</a:t>
          </a:r>
        </a:p>
      </xdr:txBody>
    </xdr:sp>
    <xdr:clientData/>
  </xdr:oneCellAnchor>
  <xdr:twoCellAnchor editAs="oneCell">
    <xdr:from>
      <xdr:col>12</xdr:col>
      <xdr:colOff>409575</xdr:colOff>
      <xdr:row>24</xdr:row>
      <xdr:rowOff>0</xdr:rowOff>
    </xdr:from>
    <xdr:to>
      <xdr:col>14</xdr:col>
      <xdr:colOff>485775</xdr:colOff>
      <xdr:row>27</xdr:row>
      <xdr:rowOff>0</xdr:rowOff>
    </xdr:to>
    <xdr:pic>
      <xdr:nvPicPr>
        <xdr:cNvPr id="11" name="Picture 5" descr="marca_UnimedRio_horizont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4800600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57150</xdr:rowOff>
    </xdr:from>
    <xdr:to>
      <xdr:col>7</xdr:col>
      <xdr:colOff>723900</xdr:colOff>
      <xdr:row>3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257175"/>
          <a:ext cx="5981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Simulação de Preços - ÁGIL 30 e Corporativo I  |  Sem Coparticipação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0</xdr:rowOff>
    </xdr:from>
    <xdr:to>
      <xdr:col>1</xdr:col>
      <xdr:colOff>1085850</xdr:colOff>
      <xdr:row>3</xdr:row>
      <xdr:rowOff>180975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200025</xdr:rowOff>
    </xdr:from>
    <xdr:to>
      <xdr:col>18</xdr:col>
      <xdr:colOff>171450</xdr:colOff>
      <xdr:row>3</xdr:row>
      <xdr:rowOff>200025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209800" y="200025"/>
          <a:ext cx="88582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Valores da Proposta - Ágil 30 e Corporativo I   |   Sem Coparticipação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209550</xdr:rowOff>
    </xdr:from>
    <xdr:to>
      <xdr:col>1</xdr:col>
      <xdr:colOff>1133475</xdr:colOff>
      <xdr:row>3</xdr:row>
      <xdr:rowOff>161925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47625</xdr:rowOff>
    </xdr:from>
    <xdr:to>
      <xdr:col>7</xdr:col>
      <xdr:colOff>1028700</xdr:colOff>
      <xdr:row>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57325" y="247650"/>
          <a:ext cx="6515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Simulação de Preços - ÁGIL 30 e Corporativo I  |  Com Coparticipação %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0</xdr:rowOff>
    </xdr:from>
    <xdr:to>
      <xdr:col>1</xdr:col>
      <xdr:colOff>1085850</xdr:colOff>
      <xdr:row>3</xdr:row>
      <xdr:rowOff>180975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200025</xdr:rowOff>
    </xdr:from>
    <xdr:to>
      <xdr:col>19</xdr:col>
      <xdr:colOff>704850</xdr:colOff>
      <xdr:row>3</xdr:row>
      <xdr:rowOff>180975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409700" y="200025"/>
          <a:ext cx="10734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Valores da Proposta - Ágil 30 e Corporativo I   |   Com Coparticipação %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209550</xdr:rowOff>
    </xdr:from>
    <xdr:to>
      <xdr:col>1</xdr:col>
      <xdr:colOff>1133475</xdr:colOff>
      <xdr:row>3</xdr:row>
      <xdr:rowOff>161925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247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47625</xdr:rowOff>
    </xdr:from>
    <xdr:to>
      <xdr:col>5</xdr:col>
      <xdr:colOff>1419225</xdr:colOff>
      <xdr:row>3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00175" y="247650"/>
          <a:ext cx="5753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Simulação de Preços - Ágil 30 e Corporativo  I  |  Com Coparticipação Fixa</a:t>
          </a:r>
        </a:p>
      </xdr:txBody>
    </xdr:sp>
    <xdr:clientData/>
  </xdr:twoCellAnchor>
  <xdr:twoCellAnchor editAs="oneCell">
    <xdr:from>
      <xdr:col>0</xdr:col>
      <xdr:colOff>133350</xdr:colOff>
      <xdr:row>1</xdr:row>
      <xdr:rowOff>9525</xdr:rowOff>
    </xdr:from>
    <xdr:to>
      <xdr:col>1</xdr:col>
      <xdr:colOff>1085850</xdr:colOff>
      <xdr:row>3</xdr:row>
      <xdr:rowOff>171450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1209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19050</xdr:rowOff>
    </xdr:from>
    <xdr:to>
      <xdr:col>11</xdr:col>
      <xdr:colOff>0</xdr:colOff>
      <xdr:row>3</xdr:row>
      <xdr:rowOff>200025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371600" y="238125"/>
          <a:ext cx="5743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Valores da Proposta - Ágil 30 e Corporativo I   |   Com coparticipação Fixa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19050</xdr:rowOff>
    </xdr:from>
    <xdr:to>
      <xdr:col>1</xdr:col>
      <xdr:colOff>1095375</xdr:colOff>
      <xdr:row>3</xdr:row>
      <xdr:rowOff>161925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38100</xdr:rowOff>
    </xdr:from>
    <xdr:to>
      <xdr:col>16</xdr:col>
      <xdr:colOff>0</xdr:colOff>
      <xdr:row>3</xdr:row>
      <xdr:rowOff>152400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266825" y="257175"/>
          <a:ext cx="10058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Simulação de Preços -  Ágil 30 e Corporativo I   |   Com Coparticipação   |   Referência </a:t>
          </a:r>
        </a:p>
      </xdr:txBody>
    </xdr:sp>
    <xdr:clientData/>
  </xdr:twoCellAnchor>
  <xdr:twoCellAnchor editAs="oneCell">
    <xdr:from>
      <xdr:col>0</xdr:col>
      <xdr:colOff>133350</xdr:colOff>
      <xdr:row>1</xdr:row>
      <xdr:rowOff>28575</xdr:rowOff>
    </xdr:from>
    <xdr:to>
      <xdr:col>1</xdr:col>
      <xdr:colOff>1009650</xdr:colOff>
      <xdr:row>3</xdr:row>
      <xdr:rowOff>104775</xdr:rowOff>
    </xdr:to>
    <xdr:pic>
      <xdr:nvPicPr>
        <xdr:cNvPr id="2" name="Picture 5" descr="marca_UnimedRio_horizont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47650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5">
    <tabColor indexed="57"/>
  </sheetPr>
  <dimension ref="A3:O28"/>
  <sheetViews>
    <sheetView showGridLines="0" showRowColHeaders="0" tabSelected="1" zoomScale="95" zoomScaleNormal="95" zoomScaleSheetLayoutView="80" zoomScalePageLayoutView="0" workbookViewId="0" topLeftCell="A1">
      <selection activeCell="A20" sqref="A20:IV20"/>
    </sheetView>
  </sheetViews>
  <sheetFormatPr defaultColWidth="0" defaultRowHeight="15.75" customHeight="1" zeroHeight="1"/>
  <cols>
    <col min="1" max="15" width="9.140625" style="7" customWidth="1"/>
    <col min="16" max="16384" width="9.140625" style="7" hidden="1" customWidth="1"/>
  </cols>
  <sheetData>
    <row r="1" ht="15.75" customHeight="1"/>
    <row r="2" ht="15.75" customHeight="1"/>
    <row r="3" ht="15.75" customHeight="1">
      <c r="O3" s="6"/>
    </row>
    <row r="4" ht="15.75" customHeight="1">
      <c r="O4" s="6"/>
    </row>
    <row r="5" ht="15.75" customHeight="1">
      <c r="O5" s="6"/>
    </row>
    <row r="6" ht="15.75" customHeight="1"/>
    <row r="7" spans="3:13" ht="15.75" customHeight="1"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3:13" ht="15.7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15.75" customHeight="1"/>
    <row r="10" ht="15.75" customHeight="1"/>
    <row r="11" ht="15.75" customHeight="1"/>
    <row r="12" ht="15.75" customHeight="1"/>
    <row r="13" spans="2:13" ht="15.75" customHeight="1"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</row>
    <row r="14" spans="2:13" ht="15.75" customHeight="1"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</row>
    <row r="15" spans="2:13" ht="15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</row>
    <row r="16" spans="2:13" ht="15.75" customHeight="1"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</row>
    <row r="17" ht="15.75" customHeight="1"/>
    <row r="18" ht="15.75" customHeight="1"/>
    <row r="19" ht="15.75" customHeight="1"/>
    <row r="20" spans="2:13" ht="15.75" customHeight="1">
      <c r="B20" s="10"/>
      <c r="M20" s="10"/>
    </row>
    <row r="21" ht="15.75" customHeight="1"/>
    <row r="22" spans="3:4" ht="15.75" customHeight="1">
      <c r="C22" s="8"/>
      <c r="D22" s="8"/>
    </row>
    <row r="23" ht="15.75" customHeight="1"/>
    <row r="24" ht="15.75" customHeight="1"/>
    <row r="25" ht="15.75" customHeight="1"/>
    <row r="26" ht="15.75" customHeight="1"/>
    <row r="27" spans="13:15" ht="15.75" customHeight="1">
      <c r="M27" s="8"/>
      <c r="N27" s="8"/>
      <c r="O27" s="8"/>
    </row>
    <row r="28" spans="1:15" ht="15.75" customHeight="1" hidden="1">
      <c r="A28" s="8"/>
      <c r="B28" s="8"/>
      <c r="C28" s="8"/>
      <c r="L28" s="8"/>
      <c r="M28" s="8"/>
      <c r="N28" s="8"/>
      <c r="O28" s="8"/>
    </row>
    <row r="29" ht="15.75" customHeight="1" hidden="1"/>
    <row r="30" ht="15.75" customHeight="1" hidden="1"/>
    <row r="31" ht="15.75" customHeight="1" hidden="1"/>
    <row r="32" ht="15.75" customHeight="1" hidden="1"/>
    <row r="33" ht="15.75" customHeight="1" hidden="1"/>
    <row r="34" ht="15.75" customHeight="1" hidden="1"/>
    <row r="35" ht="15.75" customHeight="1" hidden="1"/>
    <row r="36" ht="15.75" customHeight="1" hidden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</sheetData>
  <sheetProtection password="A973" sheet="1" objects="1" selectLockedCells="1" selectUnlockedCells="1"/>
  <mergeCells count="1">
    <mergeCell ref="B13:M16"/>
  </mergeCells>
  <printOptions/>
  <pageMargins left="0.787401575" right="0.787401575" top="0.984251969" bottom="0.984251969" header="0.492125985" footer="0.492125985"/>
  <pageSetup horizontalDpi="600" verticalDpi="6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S71"/>
  <sheetViews>
    <sheetView showGridLines="0" showRowColHeaders="0" zoomScalePageLayoutView="0" workbookViewId="0" topLeftCell="A1">
      <selection activeCell="C15" sqref="C15"/>
    </sheetView>
  </sheetViews>
  <sheetFormatPr defaultColWidth="0" defaultRowHeight="12.75" zeroHeight="1"/>
  <cols>
    <col min="1" max="1" width="3.8515625" style="12" customWidth="1"/>
    <col min="2" max="2" width="17.00390625" style="12" customWidth="1"/>
    <col min="3" max="8" width="16.57421875" style="12" customWidth="1"/>
    <col min="9" max="9" width="2.57421875" style="12" customWidth="1"/>
    <col min="10" max="10" width="2.7109375" style="12" customWidth="1"/>
    <col min="11" max="16384" width="9.140625" style="12" hidden="1" customWidth="1"/>
  </cols>
  <sheetData>
    <row r="1" spans="1:10" ht="15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/>
      <c r="B2" s="39"/>
      <c r="C2" s="73"/>
      <c r="D2" s="73"/>
      <c r="E2" s="73"/>
      <c r="F2" s="73"/>
      <c r="G2" s="73"/>
      <c r="H2" s="73"/>
      <c r="I2" s="39"/>
      <c r="J2" s="39"/>
    </row>
    <row r="3" spans="1:10" ht="15.75">
      <c r="A3" s="39"/>
      <c r="B3" s="39"/>
      <c r="C3" s="73"/>
      <c r="D3" s="73"/>
      <c r="E3" s="73"/>
      <c r="F3" s="73"/>
      <c r="G3" s="73"/>
      <c r="H3" s="73"/>
      <c r="I3" s="39"/>
      <c r="J3" s="39"/>
    </row>
    <row r="4" spans="1:10" ht="15.75">
      <c r="A4" s="39"/>
      <c r="B4" s="39"/>
      <c r="C4" s="73"/>
      <c r="D4" s="73"/>
      <c r="E4" s="73"/>
      <c r="F4" s="73"/>
      <c r="G4" s="73"/>
      <c r="H4" s="73"/>
      <c r="I4" s="39"/>
      <c r="J4" s="39"/>
    </row>
    <row r="5" spans="1:95" ht="16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5" ht="16.5" thickBot="1">
      <c r="A6" s="39"/>
      <c r="B6" s="346" t="s">
        <v>37</v>
      </c>
      <c r="C6" s="346"/>
      <c r="D6" s="74">
        <v>43952</v>
      </c>
      <c r="E6" s="39"/>
      <c r="F6" s="39"/>
      <c r="G6" s="39"/>
      <c r="H6" s="39"/>
      <c r="I6" s="39"/>
      <c r="J6" s="39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ht="16.5" thickBot="1">
      <c r="A7" s="39"/>
      <c r="B7" s="39"/>
      <c r="C7" s="39"/>
      <c r="D7" s="39"/>
      <c r="E7" s="39"/>
      <c r="F7" s="39"/>
      <c r="G7" s="39"/>
      <c r="H7" s="39"/>
      <c r="I7" s="39"/>
      <c r="J7" s="39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97" ht="17.25" customHeight="1" thickBot="1" thickTop="1">
      <c r="A8" s="39"/>
      <c r="B8" s="40"/>
      <c r="C8" s="350" t="s">
        <v>92</v>
      </c>
      <c r="D8" s="351"/>
      <c r="E8" s="351"/>
      <c r="F8" s="351"/>
      <c r="G8" s="351"/>
      <c r="H8" s="352"/>
      <c r="I8" s="39"/>
      <c r="J8" s="39"/>
      <c r="K8" s="39"/>
      <c r="L8" s="39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ht="17.25" customHeight="1" thickTop="1">
      <c r="A9" s="39"/>
      <c r="B9" s="80" t="s">
        <v>47</v>
      </c>
      <c r="C9" s="353" t="s">
        <v>50</v>
      </c>
      <c r="D9" s="354"/>
      <c r="E9" s="354"/>
      <c r="F9" s="354"/>
      <c r="G9" s="354"/>
      <c r="H9" s="355"/>
      <c r="I9" s="39"/>
      <c r="J9" s="39"/>
      <c r="K9" s="39"/>
      <c r="L9" s="39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ht="30" customHeight="1">
      <c r="A10" s="39"/>
      <c r="B10" s="81" t="s">
        <v>48</v>
      </c>
      <c r="C10" s="265" t="s">
        <v>82</v>
      </c>
      <c r="D10" s="264" t="s">
        <v>58</v>
      </c>
      <c r="E10" s="347" t="s">
        <v>49</v>
      </c>
      <c r="F10" s="348"/>
      <c r="G10" s="348"/>
      <c r="H10" s="349"/>
      <c r="I10" s="39"/>
      <c r="J10" s="39"/>
      <c r="K10" s="39"/>
      <c r="L10" s="39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ht="17.25" customHeight="1">
      <c r="A11" s="39"/>
      <c r="B11" s="81" t="s">
        <v>46</v>
      </c>
      <c r="C11" s="252" t="s">
        <v>83</v>
      </c>
      <c r="D11" s="84" t="s">
        <v>75</v>
      </c>
      <c r="E11" s="84" t="s">
        <v>77</v>
      </c>
      <c r="F11" s="84" t="s">
        <v>78</v>
      </c>
      <c r="G11" s="84" t="s">
        <v>73</v>
      </c>
      <c r="H11" s="86" t="s">
        <v>38</v>
      </c>
      <c r="I11" s="39"/>
      <c r="J11" s="39"/>
      <c r="K11" s="39"/>
      <c r="L11" s="39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ht="17.25" customHeight="1">
      <c r="A12" s="39"/>
      <c r="B12" s="81" t="s">
        <v>45</v>
      </c>
      <c r="C12" s="252" t="s">
        <v>84</v>
      </c>
      <c r="D12" s="84" t="s">
        <v>76</v>
      </c>
      <c r="E12" s="84" t="s">
        <v>79</v>
      </c>
      <c r="F12" s="84" t="s">
        <v>80</v>
      </c>
      <c r="G12" s="84" t="s">
        <v>74</v>
      </c>
      <c r="H12" s="86" t="s">
        <v>72</v>
      </c>
      <c r="I12" s="39"/>
      <c r="J12" s="39"/>
      <c r="K12" s="39"/>
      <c r="L12" s="39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ht="17.25" customHeight="1">
      <c r="A13" s="39"/>
      <c r="B13" s="81" t="s">
        <v>44</v>
      </c>
      <c r="C13" s="252" t="s">
        <v>17</v>
      </c>
      <c r="D13" s="84" t="s">
        <v>17</v>
      </c>
      <c r="E13" s="84" t="s">
        <v>17</v>
      </c>
      <c r="F13" s="84" t="s">
        <v>51</v>
      </c>
      <c r="G13" s="84" t="s">
        <v>51</v>
      </c>
      <c r="H13" s="86" t="s">
        <v>51</v>
      </c>
      <c r="I13" s="39"/>
      <c r="J13" s="39"/>
      <c r="K13" s="39"/>
      <c r="L13" s="39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12" ht="17.25" customHeight="1" thickBot="1">
      <c r="A14" s="39"/>
      <c r="B14" s="82" t="s">
        <v>15</v>
      </c>
      <c r="C14" s="83" t="s">
        <v>43</v>
      </c>
      <c r="D14" s="85" t="s">
        <v>43</v>
      </c>
      <c r="E14" s="85" t="s">
        <v>43</v>
      </c>
      <c r="F14" s="85" t="s">
        <v>43</v>
      </c>
      <c r="G14" s="85" t="s">
        <v>43</v>
      </c>
      <c r="H14" s="87" t="s">
        <v>43</v>
      </c>
      <c r="I14" s="39"/>
      <c r="J14" s="39"/>
      <c r="K14" s="39"/>
      <c r="L14" s="39"/>
    </row>
    <row r="15" spans="1:12" ht="18" customHeight="1" thickTop="1">
      <c r="A15" s="39"/>
      <c r="B15" s="79" t="s">
        <v>2</v>
      </c>
      <c r="C15" s="91"/>
      <c r="D15" s="91"/>
      <c r="E15" s="91"/>
      <c r="F15" s="91"/>
      <c r="G15" s="91"/>
      <c r="H15" s="92"/>
      <c r="I15" s="39"/>
      <c r="J15" s="39"/>
      <c r="K15" s="39"/>
      <c r="L15" s="39"/>
    </row>
    <row r="16" spans="1:12" ht="18" customHeight="1">
      <c r="A16" s="39"/>
      <c r="B16" s="79" t="s">
        <v>3</v>
      </c>
      <c r="C16" s="93"/>
      <c r="D16" s="93"/>
      <c r="E16" s="93"/>
      <c r="F16" s="93"/>
      <c r="G16" s="93"/>
      <c r="H16" s="94"/>
      <c r="I16" s="39"/>
      <c r="J16" s="39"/>
      <c r="K16" s="39"/>
      <c r="L16" s="39"/>
    </row>
    <row r="17" spans="1:12" ht="18" customHeight="1">
      <c r="A17" s="39"/>
      <c r="B17" s="79" t="s">
        <v>4</v>
      </c>
      <c r="C17" s="93"/>
      <c r="D17" s="93"/>
      <c r="E17" s="93"/>
      <c r="F17" s="93"/>
      <c r="G17" s="93"/>
      <c r="H17" s="94"/>
      <c r="I17" s="39"/>
      <c r="J17" s="39"/>
      <c r="K17" s="39"/>
      <c r="L17" s="39"/>
    </row>
    <row r="18" spans="1:12" ht="18" customHeight="1">
      <c r="A18" s="39"/>
      <c r="B18" s="79" t="s">
        <v>5</v>
      </c>
      <c r="C18" s="93"/>
      <c r="D18" s="93"/>
      <c r="E18" s="93"/>
      <c r="F18" s="93"/>
      <c r="G18" s="93"/>
      <c r="H18" s="94"/>
      <c r="I18" s="39"/>
      <c r="J18" s="39"/>
      <c r="K18" s="39"/>
      <c r="L18" s="39"/>
    </row>
    <row r="19" spans="1:12" ht="18" customHeight="1">
      <c r="A19" s="39"/>
      <c r="B19" s="79" t="s">
        <v>6</v>
      </c>
      <c r="C19" s="93"/>
      <c r="D19" s="93"/>
      <c r="E19" s="93"/>
      <c r="F19" s="93"/>
      <c r="G19" s="93"/>
      <c r="H19" s="94"/>
      <c r="I19" s="39"/>
      <c r="J19" s="39"/>
      <c r="K19" s="39"/>
      <c r="L19" s="39"/>
    </row>
    <row r="20" spans="1:12" ht="18" customHeight="1">
      <c r="A20" s="39"/>
      <c r="B20" s="79" t="s">
        <v>7</v>
      </c>
      <c r="C20" s="93"/>
      <c r="D20" s="93"/>
      <c r="E20" s="93"/>
      <c r="F20" s="93"/>
      <c r="G20" s="93"/>
      <c r="H20" s="94"/>
      <c r="I20" s="39"/>
      <c r="J20" s="39"/>
      <c r="K20" s="39"/>
      <c r="L20" s="39"/>
    </row>
    <row r="21" spans="1:12" ht="18" customHeight="1">
      <c r="A21" s="39"/>
      <c r="B21" s="79" t="s">
        <v>8</v>
      </c>
      <c r="C21" s="93"/>
      <c r="D21" s="93"/>
      <c r="E21" s="93"/>
      <c r="F21" s="93"/>
      <c r="G21" s="93"/>
      <c r="H21" s="94"/>
      <c r="I21" s="39"/>
      <c r="J21" s="39"/>
      <c r="K21" s="39"/>
      <c r="L21" s="39"/>
    </row>
    <row r="22" spans="1:12" ht="18" customHeight="1">
      <c r="A22" s="39"/>
      <c r="B22" s="79" t="s">
        <v>9</v>
      </c>
      <c r="C22" s="93"/>
      <c r="D22" s="93"/>
      <c r="E22" s="93"/>
      <c r="F22" s="93"/>
      <c r="G22" s="93"/>
      <c r="H22" s="94"/>
      <c r="I22" s="39"/>
      <c r="J22" s="39"/>
      <c r="K22" s="39"/>
      <c r="L22" s="39"/>
    </row>
    <row r="23" spans="1:12" ht="18" customHeight="1">
      <c r="A23" s="39"/>
      <c r="B23" s="79" t="s">
        <v>10</v>
      </c>
      <c r="C23" s="93"/>
      <c r="D23" s="93"/>
      <c r="E23" s="93"/>
      <c r="F23" s="93"/>
      <c r="G23" s="93"/>
      <c r="H23" s="94"/>
      <c r="I23" s="39"/>
      <c r="J23" s="39"/>
      <c r="K23" s="39"/>
      <c r="L23" s="39"/>
    </row>
    <row r="24" spans="1:12" ht="18" customHeight="1" thickBot="1">
      <c r="A24" s="39"/>
      <c r="B24" s="79" t="s">
        <v>18</v>
      </c>
      <c r="C24" s="95"/>
      <c r="D24" s="95"/>
      <c r="E24" s="95"/>
      <c r="F24" s="95"/>
      <c r="G24" s="95"/>
      <c r="H24" s="96"/>
      <c r="I24" s="39"/>
      <c r="J24" s="39"/>
      <c r="K24" s="39"/>
      <c r="L24" s="39"/>
    </row>
    <row r="25" spans="1:12" ht="18" customHeight="1" thickBot="1" thickTop="1">
      <c r="A25" s="39"/>
      <c r="B25" s="89" t="s">
        <v>11</v>
      </c>
      <c r="C25" s="88">
        <f aca="true" t="shared" si="0" ref="C25:H25">SUM(C15:C24)</f>
        <v>0</v>
      </c>
      <c r="D25" s="88">
        <f t="shared" si="0"/>
        <v>0</v>
      </c>
      <c r="E25" s="88">
        <f t="shared" si="0"/>
        <v>0</v>
      </c>
      <c r="F25" s="88">
        <f t="shared" si="0"/>
        <v>0</v>
      </c>
      <c r="G25" s="88">
        <f t="shared" si="0"/>
        <v>0</v>
      </c>
      <c r="H25" s="90">
        <f t="shared" si="0"/>
        <v>0</v>
      </c>
      <c r="I25" s="39"/>
      <c r="J25" s="39"/>
      <c r="K25" s="39"/>
      <c r="L25" s="39"/>
    </row>
    <row r="26" spans="1:10" ht="17.25" thickBot="1" thickTop="1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8" customHeight="1" thickBot="1" thickTop="1">
      <c r="A27" s="39"/>
      <c r="B27" s="75" t="s">
        <v>19</v>
      </c>
      <c r="C27" s="76"/>
      <c r="D27" s="77"/>
      <c r="E27" s="77"/>
      <c r="F27" s="134">
        <f>SUM(C25:H25)</f>
        <v>0</v>
      </c>
      <c r="G27" s="39"/>
      <c r="H27" s="39"/>
      <c r="I27" s="39"/>
      <c r="J27" s="39"/>
    </row>
    <row r="28" spans="1:10" ht="17.25" thickBot="1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8" customHeight="1" thickBot="1" thickTop="1">
      <c r="A29" s="39"/>
      <c r="B29" s="78" t="s">
        <v>16</v>
      </c>
      <c r="C29" s="77"/>
      <c r="D29" s="77"/>
      <c r="E29" s="77"/>
      <c r="F29" s="135"/>
      <c r="G29" s="39"/>
      <c r="H29" s="39"/>
      <c r="I29" s="39"/>
      <c r="J29" s="39"/>
    </row>
    <row r="30" spans="1:10" ht="17.25" thickBot="1" thickTop="1">
      <c r="A30" s="39"/>
      <c r="B30" s="41"/>
      <c r="C30" s="41"/>
      <c r="D30" s="41"/>
      <c r="E30" s="41"/>
      <c r="F30" s="41"/>
      <c r="G30" s="39"/>
      <c r="H30" s="39"/>
      <c r="I30" s="39"/>
      <c r="J30" s="39"/>
    </row>
    <row r="31" spans="1:10" ht="18" customHeight="1" thickBot="1" thickTop="1">
      <c r="A31" s="39"/>
      <c r="B31" s="78" t="s">
        <v>65</v>
      </c>
      <c r="C31" s="77"/>
      <c r="D31" s="77"/>
      <c r="E31" s="77"/>
      <c r="F31" s="135"/>
      <c r="G31" s="39"/>
      <c r="H31" s="39"/>
      <c r="I31" s="39"/>
      <c r="J31" s="39"/>
    </row>
    <row r="32" spans="1:10" ht="17.25" thickBot="1" thickTop="1">
      <c r="A32" s="39"/>
      <c r="B32" s="41"/>
      <c r="C32" s="41"/>
      <c r="D32" s="41"/>
      <c r="E32" s="41"/>
      <c r="F32" s="41"/>
      <c r="G32" s="39"/>
      <c r="H32" s="39"/>
      <c r="I32" s="39"/>
      <c r="J32" s="39"/>
    </row>
    <row r="33" spans="1:10" ht="18" customHeight="1" thickBot="1" thickTop="1">
      <c r="A33" s="39"/>
      <c r="B33" s="78" t="s">
        <v>66</v>
      </c>
      <c r="C33" s="77"/>
      <c r="D33" s="77"/>
      <c r="E33" s="77"/>
      <c r="F33" s="135"/>
      <c r="G33" s="39"/>
      <c r="H33" s="39"/>
      <c r="I33" s="39"/>
      <c r="J33" s="39"/>
    </row>
    <row r="34" spans="1:10" ht="16.5" thickTop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.7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5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8.75" customHeight="1" hidden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hidden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hidden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hidden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hidden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ht="15.75" hidden="1"/>
    <row r="44" ht="15.75" hidden="1">
      <c r="B44" s="12">
        <f>IF(AND(F27&gt;=3,F27&lt;=29),1,0)</f>
        <v>0</v>
      </c>
    </row>
    <row r="45" ht="15.75" hidden="1">
      <c r="B45" s="16">
        <f ca="1">TODAY()</f>
        <v>43950</v>
      </c>
    </row>
    <row r="46" spans="2:3" ht="15.75" hidden="1">
      <c r="B46" s="12">
        <f>D6-B45</f>
        <v>2</v>
      </c>
      <c r="C46" s="17"/>
    </row>
    <row r="47" ht="16.5" customHeight="1" hidden="1">
      <c r="B47" s="12">
        <f>IF(B46&lt;=0,0,1)</f>
        <v>1</v>
      </c>
    </row>
    <row r="48" ht="15.75" hidden="1">
      <c r="B48" s="12" t="str">
        <f>IF(AND(F27&gt;=3,F27&lt;=29,B47=1),"OK","ERRO")</f>
        <v>ERRO</v>
      </c>
    </row>
    <row r="49" ht="15.75" hidden="1">
      <c r="B49" s="12">
        <f>IF(OR(F31="",AND(F31&gt;=0,F31&lt;=29)),1,0)</f>
        <v>1</v>
      </c>
    </row>
    <row r="50" ht="15.75" hidden="1">
      <c r="B50" s="12">
        <f>IF(OR(F37="",AND(F37&gt;=0,F37&lt;=29)),1,0)</f>
        <v>1</v>
      </c>
    </row>
    <row r="51" ht="15.75" hidden="1">
      <c r="B51" s="12">
        <f>IF(AND(B49=1,B50=1),1,0)</f>
        <v>1</v>
      </c>
    </row>
    <row r="52" ht="15.75" hidden="1">
      <c r="B52" s="12">
        <f>IF(ISERROR(IF(AND(B48="OK",F29&lt;&gt;"",B44=1,F29&lt;=F27,B51=1),1,0)),0,(IF(AND(B48="OK",F29&lt;&gt;"",B44=1,F29&lt;=F27,B51=1),1,0)))</f>
        <v>0</v>
      </c>
    </row>
    <row r="53" ht="15.75" hidden="1">
      <c r="B53" s="12">
        <f>IF(AND(B52=1,N18&gt;=6,OR(BQ56=3,BQ56=4)),1,IF(AND(B52=1,N18&lt;6,BQ56&gt;=5),1,0))</f>
        <v>0</v>
      </c>
    </row>
    <row r="54" ht="15.75" hidden="1"/>
    <row r="55" ht="15.75" hidden="1"/>
    <row r="56" spans="8:10" ht="15.75" hidden="1">
      <c r="H56" s="14"/>
      <c r="I56" s="14"/>
      <c r="J56" s="14"/>
    </row>
    <row r="57" spans="8:10" ht="15.75" hidden="1">
      <c r="H57" s="14"/>
      <c r="I57" s="14"/>
      <c r="J57" s="14"/>
    </row>
    <row r="58" spans="8:44" ht="15.75" hidden="1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8:55" ht="15.75" hidden="1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T59" s="15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2:55" ht="15.75" hidden="1">
      <c r="B60" s="13"/>
      <c r="C60" s="13"/>
      <c r="D60" s="13"/>
      <c r="E60" s="13"/>
      <c r="F60" s="13"/>
      <c r="G60" s="13"/>
      <c r="H60" s="1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2:82" ht="15.75" hidden="1">
      <c r="B61" s="13"/>
      <c r="C61" s="13"/>
      <c r="D61" s="13"/>
      <c r="E61" s="13"/>
      <c r="F61" s="13"/>
      <c r="G61" s="13"/>
      <c r="H61" s="1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BZ61" s="14"/>
      <c r="CA61" s="14"/>
      <c r="CB61" s="14"/>
      <c r="CC61" s="14"/>
      <c r="CD61" s="14"/>
    </row>
    <row r="62" spans="2:82" ht="15.75" hidden="1">
      <c r="B62" s="13"/>
      <c r="C62" s="13"/>
      <c r="D62" s="13"/>
      <c r="E62" s="13"/>
      <c r="F62" s="13"/>
      <c r="G62" s="13"/>
      <c r="H62" s="1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BZ62" s="14"/>
      <c r="CA62" s="14"/>
      <c r="CB62" s="14"/>
      <c r="CC62" s="14"/>
      <c r="CD62" s="14"/>
    </row>
    <row r="63" spans="12:44" ht="15.75" hidden="1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3:44" ht="15.75" hidden="1">
      <c r="C64" s="13"/>
      <c r="D64" s="13"/>
      <c r="E64" s="13"/>
      <c r="F64" s="13"/>
      <c r="G64" s="1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2:44" ht="15.75" hidden="1"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ht="15.75" hidden="1"/>
    <row r="67" spans="2:7" ht="15.75" hidden="1">
      <c r="B67" s="13"/>
      <c r="C67" s="13"/>
      <c r="D67" s="13"/>
      <c r="E67" s="13"/>
      <c r="F67" s="13"/>
      <c r="G67" s="13"/>
    </row>
    <row r="68" spans="3:7" ht="15.75" hidden="1">
      <c r="C68" s="13"/>
      <c r="D68" s="13"/>
      <c r="E68" s="13"/>
      <c r="F68" s="13"/>
      <c r="G68" s="13"/>
    </row>
    <row r="69" spans="2:7" ht="15.75" hidden="1">
      <c r="B69" s="13"/>
      <c r="C69" s="13"/>
      <c r="D69" s="13"/>
      <c r="E69" s="13"/>
      <c r="F69" s="13"/>
      <c r="G69" s="13"/>
    </row>
    <row r="70" ht="15.75" hidden="1"/>
    <row r="71" ht="15.75" hidden="1">
      <c r="BO71" s="12" t="s">
        <v>13</v>
      </c>
    </row>
  </sheetData>
  <sheetProtection password="A973" sheet="1" objects="1" selectLockedCells="1"/>
  <mergeCells count="4">
    <mergeCell ref="B6:C6"/>
    <mergeCell ref="E10:H10"/>
    <mergeCell ref="C8:H8"/>
    <mergeCell ref="C9:H9"/>
  </mergeCells>
  <conditionalFormatting sqref="B30:F30">
    <cfRule type="cellIs" priority="5" dxfId="6" operator="equal" stopIfTrue="1">
      <formula>"Quantidade maior que total de clientes"</formula>
    </cfRule>
    <cfRule type="cellIs" priority="6" dxfId="6" operator="equal" stopIfTrue="1">
      <formula>"Campo *QUANTIDADE DE TITULARES* é obrigatório"</formula>
    </cfRule>
  </conditionalFormatting>
  <conditionalFormatting sqref="B32:F32">
    <cfRule type="cellIs" priority="1" dxfId="6" operator="equal" stopIfTrue="1">
      <formula>"Quantidade maior que total de clientes"</formula>
    </cfRule>
    <cfRule type="cellIs" priority="2" dxfId="6" operator="equal" stopIfTrue="1">
      <formula>"Quantidade maior que total de clientes"</formula>
    </cfRule>
    <cfRule type="cellIs" priority="3" dxfId="6" operator="equal" stopIfTrue="1">
      <formula>"Campo *QUANTIDADE DE TITULARES* é obrigatório"</formula>
    </cfRule>
  </conditionalFormatting>
  <dataValidations count="1">
    <dataValidation type="whole" operator="greaterThan" allowBlank="1" showInputMessage="1" showErrorMessage="1" errorTitle="Atenção !" error="Quantidade de Titulares não pode ser igual a zero." sqref="F29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IR41"/>
  <sheetViews>
    <sheetView showGridLines="0" showRowColHeaders="0" showZeros="0" zoomScalePageLayoutView="0" workbookViewId="0" topLeftCell="A1">
      <selection activeCell="E36" sqref="E36"/>
    </sheetView>
  </sheetViews>
  <sheetFormatPr defaultColWidth="0" defaultRowHeight="12.75" zeroHeight="1"/>
  <cols>
    <col min="1" max="1" width="3.421875" style="1" bestFit="1" customWidth="1"/>
    <col min="2" max="2" width="17.7109375" style="2" customWidth="1"/>
    <col min="3" max="3" width="7.421875" style="2" customWidth="1"/>
    <col min="4" max="4" width="8.57421875" style="2" customWidth="1"/>
    <col min="5" max="5" width="9.7109375" style="2" customWidth="1"/>
    <col min="6" max="6" width="7.421875" style="2" customWidth="1"/>
    <col min="7" max="8" width="9.7109375" style="2" customWidth="1"/>
    <col min="9" max="9" width="7.421875" style="2" customWidth="1"/>
    <col min="10" max="10" width="8.57421875" style="2" customWidth="1"/>
    <col min="11" max="11" width="9.7109375" style="2" customWidth="1"/>
    <col min="12" max="12" width="7.421875" style="2" customWidth="1"/>
    <col min="13" max="13" width="9.00390625" style="2" customWidth="1"/>
    <col min="14" max="14" width="11.8515625" style="2" customWidth="1"/>
    <col min="15" max="15" width="7.421875" style="2" customWidth="1"/>
    <col min="16" max="16" width="9.00390625" style="2" customWidth="1"/>
    <col min="17" max="17" width="11.8515625" style="2" customWidth="1"/>
    <col min="18" max="18" width="7.421875" style="2" customWidth="1"/>
    <col min="19" max="19" width="9.28125" style="2" customWidth="1"/>
    <col min="20" max="20" width="11.8515625" style="2" customWidth="1"/>
    <col min="21" max="21" width="7.421875" style="3" customWidth="1"/>
    <col min="22" max="22" width="9.421875" style="3" customWidth="1"/>
    <col min="23" max="23" width="13.421875" style="3" customWidth="1"/>
    <col min="24" max="24" width="3.421875" style="3" customWidth="1"/>
    <col min="25" max="25" width="3.8515625" style="3" customWidth="1"/>
    <col min="26" max="27" width="9.57421875" style="3" hidden="1" customWidth="1"/>
    <col min="28" max="28" width="13.7109375" style="3" hidden="1" customWidth="1"/>
    <col min="29" max="29" width="14.140625" style="3" hidden="1" customWidth="1"/>
    <col min="30" max="30" width="8.140625" style="3" hidden="1" customWidth="1"/>
    <col min="31" max="31" width="10.7109375" style="3" hidden="1" customWidth="1"/>
    <col min="32" max="16384" width="9.140625" style="3" hidden="1" customWidth="1"/>
  </cols>
  <sheetData>
    <row r="1" spans="1:24" ht="16.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5"/>
    </row>
    <row r="2" spans="1:24" ht="15.75">
      <c r="A2" s="46"/>
      <c r="B2" s="47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48"/>
      <c r="V2" s="48"/>
      <c r="W2" s="48"/>
      <c r="X2" s="49"/>
    </row>
    <row r="3" spans="1:24" ht="16.5" customHeight="1">
      <c r="A3" s="46"/>
      <c r="B3" s="47"/>
      <c r="C3" s="182"/>
      <c r="D3" s="182"/>
      <c r="E3" s="182"/>
      <c r="F3" s="182"/>
      <c r="G3" s="182"/>
      <c r="H3" s="182"/>
      <c r="I3" s="182"/>
      <c r="J3" s="182"/>
      <c r="K3" s="182"/>
      <c r="L3" s="181"/>
      <c r="M3" s="181"/>
      <c r="N3" s="181"/>
      <c r="O3" s="181"/>
      <c r="P3" s="181"/>
      <c r="Q3" s="181"/>
      <c r="R3" s="182"/>
      <c r="S3" s="182"/>
      <c r="T3" s="182"/>
      <c r="U3" s="48"/>
      <c r="V3" s="48"/>
      <c r="W3" s="48"/>
      <c r="X3" s="49"/>
    </row>
    <row r="4" spans="1:24" ht="16.5" customHeight="1">
      <c r="A4" s="46"/>
      <c r="B4" s="47"/>
      <c r="C4" s="182"/>
      <c r="D4" s="182"/>
      <c r="E4" s="182"/>
      <c r="F4" s="182"/>
      <c r="G4" s="182"/>
      <c r="H4" s="182"/>
      <c r="I4" s="182"/>
      <c r="J4" s="182"/>
      <c r="K4" s="182"/>
      <c r="L4" s="181"/>
      <c r="M4" s="181"/>
      <c r="N4" s="181"/>
      <c r="O4" s="181"/>
      <c r="P4" s="181"/>
      <c r="Q4" s="181"/>
      <c r="R4" s="182"/>
      <c r="S4" s="182"/>
      <c r="T4" s="182"/>
      <c r="U4" s="48"/>
      <c r="V4" s="48"/>
      <c r="W4" s="48"/>
      <c r="X4" s="49"/>
    </row>
    <row r="5" spans="1:24" ht="11.25" customHeight="1" thickBot="1">
      <c r="A5" s="46"/>
      <c r="B5" s="47"/>
      <c r="C5" s="47"/>
      <c r="D5" s="47"/>
      <c r="E5" s="47"/>
      <c r="F5" s="47"/>
      <c r="G5" s="47"/>
      <c r="H5" s="47"/>
      <c r="I5" s="48"/>
      <c r="J5" s="72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9"/>
    </row>
    <row r="6" spans="1:24" ht="17.25" customHeight="1" thickBot="1" thickTop="1">
      <c r="A6" s="46"/>
      <c r="B6" s="50"/>
      <c r="C6" s="404" t="str">
        <f>Simulador_SEM_COPART!C8</f>
        <v>Sem Coparticipação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6"/>
      <c r="U6" s="48"/>
      <c r="V6" s="48"/>
      <c r="W6" s="48"/>
      <c r="X6" s="49"/>
    </row>
    <row r="7" spans="1:24" ht="18" customHeight="1" thickTop="1">
      <c r="A7" s="46"/>
      <c r="B7" s="254" t="s">
        <v>47</v>
      </c>
      <c r="C7" s="407" t="str">
        <f>Simulador_SEM_COPART!C9</f>
        <v>Ambulatorial + Hospitalar com Obstetrícia</v>
      </c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9"/>
      <c r="U7" s="48"/>
      <c r="V7" s="48"/>
      <c r="W7" s="48"/>
      <c r="X7" s="49"/>
    </row>
    <row r="8" spans="1:24" ht="17.25" customHeight="1">
      <c r="A8" s="46"/>
      <c r="B8" s="255" t="s">
        <v>48</v>
      </c>
      <c r="C8" s="403" t="str">
        <f>Simulador_SEM_COPART!C10</f>
        <v>Grupo de Municípios</v>
      </c>
      <c r="D8" s="401"/>
      <c r="E8" s="401"/>
      <c r="F8" s="400" t="str">
        <f>Simulador_SEM_COPART!D10</f>
        <v>Estadual</v>
      </c>
      <c r="G8" s="401"/>
      <c r="H8" s="402"/>
      <c r="I8" s="400" t="str">
        <f>Simulador_SEM_COPART!E10</f>
        <v>Nacional</v>
      </c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10"/>
      <c r="U8" s="48"/>
      <c r="V8" s="48"/>
      <c r="W8" s="48"/>
      <c r="X8" s="49"/>
    </row>
    <row r="9" spans="1:24" ht="17.25" customHeight="1">
      <c r="A9" s="46"/>
      <c r="B9" s="256" t="s">
        <v>46</v>
      </c>
      <c r="C9" s="403" t="str">
        <f>Simulador_SEM_COPART!C11</f>
        <v>Singular</v>
      </c>
      <c r="D9" s="401"/>
      <c r="E9" s="401"/>
      <c r="F9" s="400" t="str">
        <f>Simulador_SEM_COPART!D11</f>
        <v>Personal 2</v>
      </c>
      <c r="G9" s="401"/>
      <c r="H9" s="402"/>
      <c r="I9" s="400" t="str">
        <f>Simulador_SEM_COPART!E11</f>
        <v>Alfa 2</v>
      </c>
      <c r="J9" s="401"/>
      <c r="K9" s="402"/>
      <c r="L9" s="360" t="str">
        <f>Simulador_SEM_COPART!F11</f>
        <v>Beta 2</v>
      </c>
      <c r="M9" s="360"/>
      <c r="N9" s="360"/>
      <c r="O9" s="360" t="str">
        <f>Simulador_SEM_COPART!G11</f>
        <v>Delta 2</v>
      </c>
      <c r="P9" s="360"/>
      <c r="Q9" s="360"/>
      <c r="R9" s="360" t="str">
        <f>Simulador_SEM_COPART!H11</f>
        <v>Ômega Plus</v>
      </c>
      <c r="S9" s="360"/>
      <c r="T9" s="366"/>
      <c r="U9" s="48"/>
      <c r="V9" s="48"/>
      <c r="W9" s="48"/>
      <c r="X9" s="49"/>
    </row>
    <row r="10" spans="1:24" ht="17.25" customHeight="1">
      <c r="A10" s="46"/>
      <c r="B10" s="256" t="s">
        <v>45</v>
      </c>
      <c r="C10" s="403" t="str">
        <f>Simulador_SEM_COPART!C12</f>
        <v>483.724/19-0</v>
      </c>
      <c r="D10" s="401"/>
      <c r="E10" s="401"/>
      <c r="F10" s="400" t="str">
        <f>Simulador_SEM_COPART!D12</f>
        <v>467.681/12-5</v>
      </c>
      <c r="G10" s="401"/>
      <c r="H10" s="402"/>
      <c r="I10" s="400" t="str">
        <f>Simulador_SEM_COPART!E12</f>
        <v>467.683/12-1</v>
      </c>
      <c r="J10" s="401"/>
      <c r="K10" s="402"/>
      <c r="L10" s="360" t="str">
        <f>Simulador_SEM_COPART!F12</f>
        <v>467.685/12-8</v>
      </c>
      <c r="M10" s="360"/>
      <c r="N10" s="360"/>
      <c r="O10" s="360" t="str">
        <f>Simulador_SEM_COPART!G12</f>
        <v>467.687/12-4</v>
      </c>
      <c r="P10" s="360"/>
      <c r="Q10" s="360"/>
      <c r="R10" s="360" t="str">
        <f>Simulador_SEM_COPART!H12</f>
        <v>467.662/12-9</v>
      </c>
      <c r="S10" s="360"/>
      <c r="T10" s="366"/>
      <c r="U10" s="48"/>
      <c r="V10" s="48"/>
      <c r="W10" s="48"/>
      <c r="X10" s="49"/>
    </row>
    <row r="11" spans="1:31" ht="17.25" customHeight="1" thickBot="1">
      <c r="A11" s="46"/>
      <c r="B11" s="256" t="s">
        <v>44</v>
      </c>
      <c r="C11" s="403" t="str">
        <f>Simulador_SEM_COPART!C13</f>
        <v>Quarto Coletivo</v>
      </c>
      <c r="D11" s="401"/>
      <c r="E11" s="401"/>
      <c r="F11" s="400" t="str">
        <f>Simulador_SEM_COPART!D13</f>
        <v>Quarto Coletivo</v>
      </c>
      <c r="G11" s="401"/>
      <c r="H11" s="402"/>
      <c r="I11" s="400" t="str">
        <f>Simulador_SEM_COPART!E13</f>
        <v>Quarto Coletivo</v>
      </c>
      <c r="J11" s="401"/>
      <c r="K11" s="402"/>
      <c r="L11" s="360" t="str">
        <f>Simulador_SEM_COPART!F13</f>
        <v>Quarto Individual</v>
      </c>
      <c r="M11" s="360"/>
      <c r="N11" s="360"/>
      <c r="O11" s="360" t="str">
        <f>Simulador_SEM_COPART!G13</f>
        <v>Quarto Individual</v>
      </c>
      <c r="P11" s="360"/>
      <c r="Q11" s="360"/>
      <c r="R11" s="360" t="str">
        <f>Simulador_SEM_COPART!H13</f>
        <v>Quarto Individual</v>
      </c>
      <c r="S11" s="360"/>
      <c r="T11" s="366"/>
      <c r="U11" s="48"/>
      <c r="V11" s="48"/>
      <c r="W11" s="48"/>
      <c r="X11" s="49"/>
      <c r="Z11" s="35" t="s">
        <v>83</v>
      </c>
      <c r="AA11" s="35" t="s">
        <v>75</v>
      </c>
      <c r="AB11" s="35" t="s">
        <v>77</v>
      </c>
      <c r="AC11" s="35" t="s">
        <v>78</v>
      </c>
      <c r="AD11" s="35" t="s">
        <v>73</v>
      </c>
      <c r="AE11" s="35" t="s">
        <v>38</v>
      </c>
    </row>
    <row r="12" spans="1:252" s="18" customFormat="1" ht="17.25" customHeight="1" thickBot="1">
      <c r="A12" s="46"/>
      <c r="B12" s="257" t="s">
        <v>15</v>
      </c>
      <c r="C12" s="258" t="s">
        <v>0</v>
      </c>
      <c r="D12" s="194" t="s">
        <v>32</v>
      </c>
      <c r="E12" s="259" t="s">
        <v>1</v>
      </c>
      <c r="F12" s="193" t="s">
        <v>0</v>
      </c>
      <c r="G12" s="194" t="s">
        <v>32</v>
      </c>
      <c r="H12" s="193" t="s">
        <v>1</v>
      </c>
      <c r="I12" s="193" t="s">
        <v>0</v>
      </c>
      <c r="J12" s="194" t="s">
        <v>32</v>
      </c>
      <c r="K12" s="193" t="s">
        <v>1</v>
      </c>
      <c r="L12" s="193" t="s">
        <v>0</v>
      </c>
      <c r="M12" s="194" t="s">
        <v>32</v>
      </c>
      <c r="N12" s="193" t="s">
        <v>1</v>
      </c>
      <c r="O12" s="193" t="s">
        <v>0</v>
      </c>
      <c r="P12" s="194" t="s">
        <v>32</v>
      </c>
      <c r="Q12" s="193" t="s">
        <v>1</v>
      </c>
      <c r="R12" s="193" t="s">
        <v>0</v>
      </c>
      <c r="S12" s="194" t="s">
        <v>32</v>
      </c>
      <c r="T12" s="195" t="s">
        <v>1</v>
      </c>
      <c r="U12" s="48"/>
      <c r="V12" s="48"/>
      <c r="W12" s="48"/>
      <c r="X12" s="49"/>
      <c r="Y12" s="3"/>
      <c r="Z12" s="399" t="s">
        <v>81</v>
      </c>
      <c r="AA12" s="399"/>
      <c r="AB12" s="399"/>
      <c r="AC12" s="399"/>
      <c r="AD12" s="399"/>
      <c r="AE12" s="399"/>
      <c r="AF12" s="399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31" ht="17.25" customHeight="1" thickTop="1">
      <c r="A13" s="51">
        <v>6</v>
      </c>
      <c r="B13" s="184" t="s">
        <v>21</v>
      </c>
      <c r="C13" s="260">
        <f>IF(Simulador_SEM_COPART!C15="","",Simulador_SEM_COPART!C15)</f>
      </c>
      <c r="D13" s="19">
        <f>IF($U$23&lt;=1,"",Z13)</f>
      </c>
      <c r="E13" s="19">
        <f>_xlfn.IFERROR(IF(C13="","",ROUND(C13*D13,2)),"Inválido")</f>
      </c>
      <c r="F13" s="260">
        <f>IF(Simulador_SEM_COPART!D15="","",Simulador_SEM_COPART!D15)</f>
      </c>
      <c r="G13" s="19">
        <f>IF($U$23&lt;=1,"",AA13)</f>
      </c>
      <c r="H13" s="19">
        <f>_xlfn.IFERROR(IF(F13="","",ROUND(F13*G13,2)),"Inválido")</f>
      </c>
      <c r="I13" s="260">
        <f>IF(Simulador_SEM_COPART!E15="","",Simulador_SEM_COPART!E15)</f>
      </c>
      <c r="J13" s="19">
        <f>IF($U$23&lt;=1,"",AB13)</f>
      </c>
      <c r="K13" s="19">
        <f>_xlfn.IFERROR(IF(I13="","",ROUND(I13*J13,2)),"Inválido")</f>
      </c>
      <c r="L13" s="198">
        <f>IF(Simulador_SEM_COPART!F15="","",Simulador_SEM_COPART!F15)</f>
      </c>
      <c r="M13" s="199">
        <f>IF($U$23&lt;=1,"",AC13)</f>
      </c>
      <c r="N13" s="200">
        <f>_xlfn.IFERROR(IF(L13="","",ROUND(L13*M13,2)),"Inválido")</f>
      </c>
      <c r="O13" s="198">
        <f>IF(Simulador_SEM_COPART!G15="","",Simulador_SEM_COPART!G15)</f>
      </c>
      <c r="P13" s="199">
        <f>IF($U$23&lt;=1,"",AD13)</f>
      </c>
      <c r="Q13" s="200">
        <f>_xlfn.IFERROR(IF(O13="","",ROUND(O13*P13,2)),"Inválido")</f>
      </c>
      <c r="R13" s="191">
        <f>IF(Simulador_SEM_COPART!H15="","",Simulador_SEM_COPART!H15)</f>
      </c>
      <c r="S13" s="19">
        <f>IF($U$23&lt;=1,"",AE13)</f>
      </c>
      <c r="T13" s="192">
        <f>_xlfn.IFERROR(IF(R13="","",ROUND(R13*S13,2)),"Inválido")</f>
      </c>
      <c r="U13" s="48"/>
      <c r="V13" s="48"/>
      <c r="W13" s="48"/>
      <c r="X13" s="49"/>
      <c r="Z13" s="19">
        <v>160.42</v>
      </c>
      <c r="AA13" s="19">
        <v>174.37</v>
      </c>
      <c r="AB13" s="19">
        <v>191.61</v>
      </c>
      <c r="AC13" s="19">
        <v>214.58</v>
      </c>
      <c r="AD13" s="19">
        <v>246.13</v>
      </c>
      <c r="AE13" s="19">
        <v>283.26</v>
      </c>
    </row>
    <row r="14" spans="1:31" ht="17.25" customHeight="1">
      <c r="A14" s="51">
        <f>A13+1</f>
        <v>7</v>
      </c>
      <c r="B14" s="183" t="s">
        <v>22</v>
      </c>
      <c r="C14" s="201">
        <f>IF(Simulador_SEM_COPART!C16="","",Simulador_SEM_COPART!C16)</f>
      </c>
      <c r="D14" s="97">
        <f aca="true" t="shared" si="0" ref="D14:D22">IF($U$23&lt;=1,"",Z14)</f>
      </c>
      <c r="E14" s="97">
        <f aca="true" t="shared" si="1" ref="E14:E22">_xlfn.IFERROR(IF(C14="","",ROUND(C14*D14,2)),"Inválido")</f>
      </c>
      <c r="F14" s="201">
        <f>IF(Simulador_SEM_COPART!D16="","",Simulador_SEM_COPART!D16)</f>
      </c>
      <c r="G14" s="97">
        <f aca="true" t="shared" si="2" ref="G14:G22">IF($U$23&lt;=1,"",AA14)</f>
      </c>
      <c r="H14" s="97">
        <f aca="true" t="shared" si="3" ref="H14:H22">_xlfn.IFERROR(IF(F14="","",ROUND(F14*G14,2)),"Inválido")</f>
      </c>
      <c r="I14" s="201">
        <f>IF(Simulador_SEM_COPART!E16="","",Simulador_SEM_COPART!E16)</f>
      </c>
      <c r="J14" s="97">
        <f aca="true" t="shared" si="4" ref="J14:J22">IF($U$23&lt;=1,"",AB14)</f>
      </c>
      <c r="K14" s="97">
        <f aca="true" t="shared" si="5" ref="K14:K22">_xlfn.IFERROR(IF(I14="","",ROUND(I14*J14,2)),"Inválido")</f>
      </c>
      <c r="L14" s="201">
        <f>IF(Simulador_SEM_COPART!F16="","",Simulador_SEM_COPART!F16)</f>
      </c>
      <c r="M14" s="97">
        <f aca="true" t="shared" si="6" ref="M14:M22">IF($U$23&lt;=1,"",AC14)</f>
      </c>
      <c r="N14" s="202">
        <f aca="true" t="shared" si="7" ref="N14:N22">_xlfn.IFERROR(IF(L14="","",ROUND(L14*M14,2)),"Inválido")</f>
      </c>
      <c r="O14" s="201">
        <f>IF(Simulador_SEM_COPART!G16="","",Simulador_SEM_COPART!G16)</f>
      </c>
      <c r="P14" s="97">
        <f aca="true" t="shared" si="8" ref="P14:P22">IF($U$23&lt;=1,"",AD14)</f>
      </c>
      <c r="Q14" s="202">
        <f aca="true" t="shared" si="9" ref="Q14:Q22">_xlfn.IFERROR(IF(O14="","",ROUND(O14*P14,2)),"Inválido")</f>
      </c>
      <c r="R14" s="99">
        <f>IF(Simulador_SEM_COPART!H16="","",Simulador_SEM_COPART!H16)</f>
      </c>
      <c r="S14" s="97">
        <f aca="true" t="shared" si="10" ref="S14:S22">IF($U$23&lt;=1,"",AE14)</f>
      </c>
      <c r="T14" s="185">
        <f aca="true" t="shared" si="11" ref="T14:T22">_xlfn.IFERROR(IF(R14="","",ROUND(R14*S14,2)),"Inválido")</f>
      </c>
      <c r="U14" s="48"/>
      <c r="V14" s="48"/>
      <c r="W14" s="48"/>
      <c r="X14" s="49"/>
      <c r="Z14" s="19">
        <v>216.57</v>
      </c>
      <c r="AA14" s="19">
        <v>235.4</v>
      </c>
      <c r="AB14" s="19">
        <v>258.67</v>
      </c>
      <c r="AC14" s="19">
        <v>289.68</v>
      </c>
      <c r="AD14" s="19">
        <v>332.28</v>
      </c>
      <c r="AE14" s="19">
        <v>382.4</v>
      </c>
    </row>
    <row r="15" spans="1:31" ht="17.25" customHeight="1">
      <c r="A15" s="51">
        <f aca="true" t="shared" si="12" ref="A15:A22">A14+1</f>
        <v>8</v>
      </c>
      <c r="B15" s="184" t="s">
        <v>23</v>
      </c>
      <c r="C15" s="203">
        <f>IF(Simulador_SEM_COPART!C17="","",Simulador_SEM_COPART!C17)</f>
      </c>
      <c r="D15" s="20">
        <f t="shared" si="0"/>
      </c>
      <c r="E15" s="20">
        <f t="shared" si="1"/>
      </c>
      <c r="F15" s="203">
        <f>IF(Simulador_SEM_COPART!D17="","",Simulador_SEM_COPART!D17)</f>
      </c>
      <c r="G15" s="20">
        <f t="shared" si="2"/>
      </c>
      <c r="H15" s="20">
        <f t="shared" si="3"/>
      </c>
      <c r="I15" s="203">
        <f>IF(Simulador_SEM_COPART!E17="","",Simulador_SEM_COPART!E17)</f>
      </c>
      <c r="J15" s="20">
        <f t="shared" si="4"/>
      </c>
      <c r="K15" s="20">
        <f t="shared" si="5"/>
      </c>
      <c r="L15" s="203">
        <f>IF(Simulador_SEM_COPART!F17="","",Simulador_SEM_COPART!F17)</f>
      </c>
      <c r="M15" s="20">
        <f t="shared" si="6"/>
      </c>
      <c r="N15" s="204">
        <f t="shared" si="7"/>
      </c>
      <c r="O15" s="203">
        <f>IF(Simulador_SEM_COPART!G17="","",Simulador_SEM_COPART!G17)</f>
      </c>
      <c r="P15" s="20">
        <f t="shared" si="8"/>
      </c>
      <c r="Q15" s="204">
        <f t="shared" si="9"/>
      </c>
      <c r="R15" s="100">
        <f>IF(Simulador_SEM_COPART!H17="","",Simulador_SEM_COPART!H17)</f>
      </c>
      <c r="S15" s="20">
        <f t="shared" si="10"/>
      </c>
      <c r="T15" s="186">
        <f t="shared" si="11"/>
      </c>
      <c r="U15" s="48"/>
      <c r="V15" s="48"/>
      <c r="W15" s="48"/>
      <c r="X15" s="49"/>
      <c r="Z15" s="19">
        <v>238.23</v>
      </c>
      <c r="AA15" s="19">
        <v>258.94</v>
      </c>
      <c r="AB15" s="19">
        <v>284.54</v>
      </c>
      <c r="AC15" s="19">
        <v>318.65</v>
      </c>
      <c r="AD15" s="19">
        <v>365.51</v>
      </c>
      <c r="AE15" s="19">
        <v>420.64</v>
      </c>
    </row>
    <row r="16" spans="1:31" ht="17.25" customHeight="1">
      <c r="A16" s="51">
        <f t="shared" si="12"/>
        <v>9</v>
      </c>
      <c r="B16" s="183" t="s">
        <v>24</v>
      </c>
      <c r="C16" s="201">
        <f>IF(Simulador_SEM_COPART!C18="","",Simulador_SEM_COPART!C18)</f>
      </c>
      <c r="D16" s="97">
        <f t="shared" si="0"/>
      </c>
      <c r="E16" s="97">
        <f t="shared" si="1"/>
      </c>
      <c r="F16" s="201">
        <f>IF(Simulador_SEM_COPART!D18="","",Simulador_SEM_COPART!D18)</f>
      </c>
      <c r="G16" s="97">
        <f t="shared" si="2"/>
      </c>
      <c r="H16" s="97">
        <f t="shared" si="3"/>
      </c>
      <c r="I16" s="201">
        <f>IF(Simulador_SEM_COPART!E18="","",Simulador_SEM_COPART!E18)</f>
      </c>
      <c r="J16" s="97">
        <f t="shared" si="4"/>
      </c>
      <c r="K16" s="97">
        <f t="shared" si="5"/>
      </c>
      <c r="L16" s="201">
        <f>IF(Simulador_SEM_COPART!F18="","",Simulador_SEM_COPART!F18)</f>
      </c>
      <c r="M16" s="97">
        <f t="shared" si="6"/>
      </c>
      <c r="N16" s="202">
        <f t="shared" si="7"/>
      </c>
      <c r="O16" s="201">
        <f>IF(Simulador_SEM_COPART!G18="","",Simulador_SEM_COPART!G18)</f>
      </c>
      <c r="P16" s="97">
        <f t="shared" si="8"/>
      </c>
      <c r="Q16" s="202">
        <f t="shared" si="9"/>
      </c>
      <c r="R16" s="99">
        <f>IF(Simulador_SEM_COPART!H18="","",Simulador_SEM_COPART!H18)</f>
      </c>
      <c r="S16" s="97">
        <f t="shared" si="10"/>
      </c>
      <c r="T16" s="185">
        <f t="shared" si="11"/>
      </c>
      <c r="U16" s="48"/>
      <c r="V16" s="48"/>
      <c r="W16" s="48"/>
      <c r="X16" s="49"/>
      <c r="Z16" s="19">
        <v>262.05</v>
      </c>
      <c r="AA16" s="19">
        <v>284.83</v>
      </c>
      <c r="AB16" s="19">
        <v>312.99</v>
      </c>
      <c r="AC16" s="19">
        <v>350.52</v>
      </c>
      <c r="AD16" s="19">
        <v>402.06</v>
      </c>
      <c r="AE16" s="19">
        <v>462.7</v>
      </c>
    </row>
    <row r="17" spans="1:31" ht="17.25" customHeight="1">
      <c r="A17" s="51">
        <f t="shared" si="12"/>
        <v>10</v>
      </c>
      <c r="B17" s="184" t="s">
        <v>25</v>
      </c>
      <c r="C17" s="203">
        <f>IF(Simulador_SEM_COPART!C19="","",Simulador_SEM_COPART!C19)</f>
      </c>
      <c r="D17" s="20">
        <f t="shared" si="0"/>
      </c>
      <c r="E17" s="20">
        <f t="shared" si="1"/>
      </c>
      <c r="F17" s="203">
        <f>IF(Simulador_SEM_COPART!D19="","",Simulador_SEM_COPART!D19)</f>
      </c>
      <c r="G17" s="20">
        <f t="shared" si="2"/>
      </c>
      <c r="H17" s="20">
        <f t="shared" si="3"/>
      </c>
      <c r="I17" s="203">
        <f>IF(Simulador_SEM_COPART!E19="","",Simulador_SEM_COPART!E19)</f>
      </c>
      <c r="J17" s="20">
        <f t="shared" si="4"/>
      </c>
      <c r="K17" s="20">
        <f t="shared" si="5"/>
      </c>
      <c r="L17" s="203">
        <f>IF(Simulador_SEM_COPART!F19="","",Simulador_SEM_COPART!F19)</f>
      </c>
      <c r="M17" s="20">
        <f t="shared" si="6"/>
      </c>
      <c r="N17" s="204">
        <f t="shared" si="7"/>
      </c>
      <c r="O17" s="203">
        <f>IF(Simulador_SEM_COPART!G19="","",Simulador_SEM_COPART!G19)</f>
      </c>
      <c r="P17" s="20">
        <f t="shared" si="8"/>
      </c>
      <c r="Q17" s="204">
        <f t="shared" si="9"/>
      </c>
      <c r="R17" s="100">
        <f>IF(Simulador_SEM_COPART!H19="","",Simulador_SEM_COPART!H19)</f>
      </c>
      <c r="S17" s="20">
        <f t="shared" si="10"/>
      </c>
      <c r="T17" s="186">
        <f t="shared" si="11"/>
      </c>
      <c r="U17" s="48"/>
      <c r="V17" s="48"/>
      <c r="W17" s="48"/>
      <c r="X17" s="49"/>
      <c r="Z17" s="19">
        <v>269.91</v>
      </c>
      <c r="AA17" s="19">
        <v>293.37</v>
      </c>
      <c r="AB17" s="19">
        <v>322.38</v>
      </c>
      <c r="AC17" s="19">
        <v>361.04</v>
      </c>
      <c r="AD17" s="19">
        <v>414.12</v>
      </c>
      <c r="AE17" s="19">
        <v>476.58</v>
      </c>
    </row>
    <row r="18" spans="1:31" ht="17.25" customHeight="1">
      <c r="A18" s="51">
        <f t="shared" si="12"/>
        <v>11</v>
      </c>
      <c r="B18" s="183" t="s">
        <v>26</v>
      </c>
      <c r="C18" s="201">
        <f>IF(Simulador_SEM_COPART!C20="","",Simulador_SEM_COPART!C20)</f>
      </c>
      <c r="D18" s="97">
        <f t="shared" si="0"/>
      </c>
      <c r="E18" s="97">
        <f t="shared" si="1"/>
      </c>
      <c r="F18" s="201">
        <f>IF(Simulador_SEM_COPART!D20="","",Simulador_SEM_COPART!D20)</f>
      </c>
      <c r="G18" s="97">
        <f t="shared" si="2"/>
      </c>
      <c r="H18" s="97">
        <f t="shared" si="3"/>
      </c>
      <c r="I18" s="201">
        <f>IF(Simulador_SEM_COPART!E20="","",Simulador_SEM_COPART!E20)</f>
      </c>
      <c r="J18" s="97">
        <f t="shared" si="4"/>
      </c>
      <c r="K18" s="97">
        <f t="shared" si="5"/>
      </c>
      <c r="L18" s="201">
        <f>IF(Simulador_SEM_COPART!F20="","",Simulador_SEM_COPART!F20)</f>
      </c>
      <c r="M18" s="97">
        <f t="shared" si="6"/>
      </c>
      <c r="N18" s="202">
        <f t="shared" si="7"/>
      </c>
      <c r="O18" s="201">
        <f>IF(Simulador_SEM_COPART!G20="","",Simulador_SEM_COPART!G20)</f>
      </c>
      <c r="P18" s="97">
        <f t="shared" si="8"/>
      </c>
      <c r="Q18" s="202">
        <f t="shared" si="9"/>
      </c>
      <c r="R18" s="99">
        <f>IF(Simulador_SEM_COPART!H20="","",Simulador_SEM_COPART!H20)</f>
      </c>
      <c r="S18" s="97">
        <f t="shared" si="10"/>
      </c>
      <c r="T18" s="185">
        <f t="shared" si="11"/>
      </c>
      <c r="U18" s="48"/>
      <c r="V18" s="48"/>
      <c r="W18" s="48"/>
      <c r="X18" s="49"/>
      <c r="Z18" s="19">
        <v>278.01</v>
      </c>
      <c r="AA18" s="19">
        <v>302.17</v>
      </c>
      <c r="AB18" s="19">
        <v>332.05</v>
      </c>
      <c r="AC18" s="19">
        <v>371.87</v>
      </c>
      <c r="AD18" s="19">
        <v>426.54</v>
      </c>
      <c r="AE18" s="19">
        <v>490.88</v>
      </c>
    </row>
    <row r="19" spans="1:31" ht="17.25" customHeight="1">
      <c r="A19" s="51">
        <f t="shared" si="12"/>
        <v>12</v>
      </c>
      <c r="B19" s="184" t="s">
        <v>27</v>
      </c>
      <c r="C19" s="203">
        <f>IF(Simulador_SEM_COPART!C21="","",Simulador_SEM_COPART!C21)</f>
      </c>
      <c r="D19" s="20">
        <f t="shared" si="0"/>
      </c>
      <c r="E19" s="20">
        <f t="shared" si="1"/>
      </c>
      <c r="F19" s="203">
        <f>IF(Simulador_SEM_COPART!D21="","",Simulador_SEM_COPART!D21)</f>
      </c>
      <c r="G19" s="20">
        <f t="shared" si="2"/>
      </c>
      <c r="H19" s="20">
        <f t="shared" si="3"/>
      </c>
      <c r="I19" s="203">
        <f>IF(Simulador_SEM_COPART!E21="","",Simulador_SEM_COPART!E21)</f>
      </c>
      <c r="J19" s="20">
        <f t="shared" si="4"/>
      </c>
      <c r="K19" s="20">
        <f t="shared" si="5"/>
      </c>
      <c r="L19" s="203">
        <f>IF(Simulador_SEM_COPART!F21="","",Simulador_SEM_COPART!F21)</f>
      </c>
      <c r="M19" s="20">
        <f t="shared" si="6"/>
      </c>
      <c r="N19" s="204">
        <f t="shared" si="7"/>
      </c>
      <c r="O19" s="203">
        <f>IF(Simulador_SEM_COPART!G21="","",Simulador_SEM_COPART!G21)</f>
      </c>
      <c r="P19" s="20">
        <f t="shared" si="8"/>
      </c>
      <c r="Q19" s="204">
        <f t="shared" si="9"/>
      </c>
      <c r="R19" s="100">
        <f>IF(Simulador_SEM_COPART!H21="","",Simulador_SEM_COPART!H21)</f>
      </c>
      <c r="S19" s="20">
        <f t="shared" si="10"/>
      </c>
      <c r="T19" s="186">
        <f t="shared" si="11"/>
      </c>
      <c r="U19" s="48"/>
      <c r="V19" s="48"/>
      <c r="W19" s="48"/>
      <c r="X19" s="49"/>
      <c r="Z19" s="19">
        <v>392.97</v>
      </c>
      <c r="AA19" s="19">
        <v>427.12</v>
      </c>
      <c r="AB19" s="19">
        <v>469.35</v>
      </c>
      <c r="AC19" s="19">
        <v>525.64</v>
      </c>
      <c r="AD19" s="19">
        <v>602.91</v>
      </c>
      <c r="AE19" s="19">
        <v>693.86</v>
      </c>
    </row>
    <row r="20" spans="1:31" ht="17.25" customHeight="1">
      <c r="A20" s="51">
        <f t="shared" si="12"/>
        <v>13</v>
      </c>
      <c r="B20" s="183" t="s">
        <v>28</v>
      </c>
      <c r="C20" s="201">
        <f>IF(Simulador_SEM_COPART!C22="","",Simulador_SEM_COPART!C22)</f>
      </c>
      <c r="D20" s="97">
        <f t="shared" si="0"/>
      </c>
      <c r="E20" s="97">
        <f t="shared" si="1"/>
      </c>
      <c r="F20" s="201">
        <f>IF(Simulador_SEM_COPART!D22="","",Simulador_SEM_COPART!D22)</f>
      </c>
      <c r="G20" s="97">
        <f t="shared" si="2"/>
      </c>
      <c r="H20" s="97">
        <f t="shared" si="3"/>
      </c>
      <c r="I20" s="201">
        <f>IF(Simulador_SEM_COPART!E22="","",Simulador_SEM_COPART!E22)</f>
      </c>
      <c r="J20" s="97">
        <f t="shared" si="4"/>
      </c>
      <c r="K20" s="97">
        <f t="shared" si="5"/>
      </c>
      <c r="L20" s="201">
        <f>IF(Simulador_SEM_COPART!F22="","",Simulador_SEM_COPART!F22)</f>
      </c>
      <c r="M20" s="97">
        <f t="shared" si="6"/>
      </c>
      <c r="N20" s="202">
        <f t="shared" si="7"/>
      </c>
      <c r="O20" s="201">
        <f>IF(Simulador_SEM_COPART!G22="","",Simulador_SEM_COPART!G22)</f>
      </c>
      <c r="P20" s="97">
        <f t="shared" si="8"/>
      </c>
      <c r="Q20" s="202">
        <f t="shared" si="9"/>
      </c>
      <c r="R20" s="99">
        <f>IF(Simulador_SEM_COPART!H22="","",Simulador_SEM_COPART!H22)</f>
      </c>
      <c r="S20" s="97">
        <f t="shared" si="10"/>
      </c>
      <c r="T20" s="185">
        <f t="shared" si="11"/>
      </c>
      <c r="U20" s="48"/>
      <c r="V20" s="48"/>
      <c r="W20" s="48"/>
      <c r="X20" s="49"/>
      <c r="Z20" s="19">
        <v>510.86</v>
      </c>
      <c r="AA20" s="19">
        <v>555.26</v>
      </c>
      <c r="AB20" s="19">
        <v>610.16</v>
      </c>
      <c r="AC20" s="19">
        <v>683.33</v>
      </c>
      <c r="AD20" s="19">
        <v>783.78</v>
      </c>
      <c r="AE20" s="19">
        <v>902.02</v>
      </c>
    </row>
    <row r="21" spans="1:31" ht="17.25" customHeight="1">
      <c r="A21" s="51">
        <f t="shared" si="12"/>
        <v>14</v>
      </c>
      <c r="B21" s="184" t="s">
        <v>29</v>
      </c>
      <c r="C21" s="203">
        <f>IF(Simulador_SEM_COPART!C23="","",Simulador_SEM_COPART!C23)</f>
      </c>
      <c r="D21" s="20">
        <f t="shared" si="0"/>
      </c>
      <c r="E21" s="20">
        <f t="shared" si="1"/>
      </c>
      <c r="F21" s="203">
        <f>IF(Simulador_SEM_COPART!D23="","",Simulador_SEM_COPART!D23)</f>
      </c>
      <c r="G21" s="20">
        <f t="shared" si="2"/>
      </c>
      <c r="H21" s="20">
        <f t="shared" si="3"/>
      </c>
      <c r="I21" s="203">
        <f>IF(Simulador_SEM_COPART!E23="","",Simulador_SEM_COPART!E23)</f>
      </c>
      <c r="J21" s="20">
        <f t="shared" si="4"/>
      </c>
      <c r="K21" s="20">
        <f t="shared" si="5"/>
      </c>
      <c r="L21" s="203">
        <f>IF(Simulador_SEM_COPART!F23="","",Simulador_SEM_COPART!F23)</f>
      </c>
      <c r="M21" s="20">
        <f t="shared" si="6"/>
      </c>
      <c r="N21" s="204">
        <f t="shared" si="7"/>
      </c>
      <c r="O21" s="203">
        <f>IF(Simulador_SEM_COPART!G23="","",Simulador_SEM_COPART!G23)</f>
      </c>
      <c r="P21" s="20">
        <f t="shared" si="8"/>
      </c>
      <c r="Q21" s="204">
        <f t="shared" si="9"/>
      </c>
      <c r="R21" s="100">
        <f>IF(Simulador_SEM_COPART!H23="","",Simulador_SEM_COPART!H23)</f>
      </c>
      <c r="S21" s="20">
        <f t="shared" si="10"/>
      </c>
      <c r="T21" s="186">
        <f t="shared" si="11"/>
      </c>
      <c r="U21" s="48"/>
      <c r="V21" s="48"/>
      <c r="W21" s="48"/>
      <c r="X21" s="49"/>
      <c r="Z21" s="19">
        <v>561.95</v>
      </c>
      <c r="AA21" s="19">
        <v>610.79</v>
      </c>
      <c r="AB21" s="19">
        <v>671.18</v>
      </c>
      <c r="AC21" s="19">
        <v>751.66</v>
      </c>
      <c r="AD21" s="19">
        <v>862.16</v>
      </c>
      <c r="AE21" s="19">
        <v>992.22</v>
      </c>
    </row>
    <row r="22" spans="1:31" ht="17.25" thickBot="1">
      <c r="A22" s="51">
        <f t="shared" si="12"/>
        <v>15</v>
      </c>
      <c r="B22" s="183" t="s">
        <v>31</v>
      </c>
      <c r="C22" s="261">
        <f>IF(Simulador_SEM_COPART!C24="","",Simulador_SEM_COPART!C24)</f>
      </c>
      <c r="D22" s="98">
        <f t="shared" si="0"/>
      </c>
      <c r="E22" s="98">
        <f t="shared" si="1"/>
      </c>
      <c r="F22" s="261">
        <f>IF(Simulador_SEM_COPART!D24="","",Simulador_SEM_COPART!D24)</f>
      </c>
      <c r="G22" s="98">
        <f t="shared" si="2"/>
      </c>
      <c r="H22" s="98">
        <f t="shared" si="3"/>
      </c>
      <c r="I22" s="261">
        <f>IF(Simulador_SEM_COPART!E24="","",Simulador_SEM_COPART!E24)</f>
      </c>
      <c r="J22" s="98">
        <f t="shared" si="4"/>
      </c>
      <c r="K22" s="98">
        <f t="shared" si="5"/>
      </c>
      <c r="L22" s="205">
        <f>IF(Simulador_SEM_COPART!F24="","",Simulador_SEM_COPART!F24)</f>
      </c>
      <c r="M22" s="206">
        <f t="shared" si="6"/>
      </c>
      <c r="N22" s="207">
        <f t="shared" si="7"/>
      </c>
      <c r="O22" s="205">
        <f>IF(Simulador_SEM_COPART!G24="","",Simulador_SEM_COPART!G24)</f>
      </c>
      <c r="P22" s="206">
        <f t="shared" si="8"/>
      </c>
      <c r="Q22" s="207">
        <f t="shared" si="9"/>
      </c>
      <c r="R22" s="101">
        <f>IF(Simulador_SEM_COPART!H24="","",Simulador_SEM_COPART!H24)</f>
      </c>
      <c r="S22" s="98">
        <f t="shared" si="10"/>
      </c>
      <c r="T22" s="187">
        <f t="shared" si="11"/>
      </c>
      <c r="U22" s="48"/>
      <c r="V22" s="48"/>
      <c r="W22" s="48"/>
      <c r="X22" s="49"/>
      <c r="Z22" s="19">
        <v>962.51</v>
      </c>
      <c r="AA22" s="19">
        <v>1046.16</v>
      </c>
      <c r="AB22" s="19">
        <v>1149.6</v>
      </c>
      <c r="AC22" s="19">
        <v>1287.44</v>
      </c>
      <c r="AD22" s="19">
        <v>1476.71</v>
      </c>
      <c r="AE22" s="19">
        <v>1699.47</v>
      </c>
    </row>
    <row r="23" spans="1:25" ht="17.25" thickBot="1">
      <c r="A23" s="46"/>
      <c r="B23" s="208" t="s">
        <v>14</v>
      </c>
      <c r="C23" s="188">
        <f>SUM(C13:C22)</f>
        <v>0</v>
      </c>
      <c r="D23" s="189" t="s">
        <v>12</v>
      </c>
      <c r="E23" s="189">
        <f>SUM(E13:E22)</f>
        <v>0</v>
      </c>
      <c r="F23" s="188">
        <f>SUM(F13:F22)</f>
        <v>0</v>
      </c>
      <c r="G23" s="189" t="s">
        <v>12</v>
      </c>
      <c r="H23" s="189">
        <f>SUM(H13:H22)</f>
        <v>0</v>
      </c>
      <c r="I23" s="188">
        <f>SUM(I13:I22)</f>
        <v>0</v>
      </c>
      <c r="J23" s="189" t="s">
        <v>12</v>
      </c>
      <c r="K23" s="189">
        <f>SUM(K13:K22)</f>
        <v>0</v>
      </c>
      <c r="L23" s="196">
        <f>SUM(L13:L22)</f>
        <v>0</v>
      </c>
      <c r="M23" s="197" t="s">
        <v>12</v>
      </c>
      <c r="N23" s="197">
        <f>SUM(N13:N22)</f>
        <v>0</v>
      </c>
      <c r="O23" s="196">
        <f>SUM(O13:O22)</f>
        <v>0</v>
      </c>
      <c r="P23" s="197" t="s">
        <v>12</v>
      </c>
      <c r="Q23" s="197">
        <f>SUM(Q13:Q22)</f>
        <v>0</v>
      </c>
      <c r="R23" s="188">
        <f>SUM(R13:R22)</f>
        <v>0</v>
      </c>
      <c r="S23" s="189" t="s">
        <v>12</v>
      </c>
      <c r="T23" s="190">
        <f>SUM(T13:T22)</f>
        <v>0</v>
      </c>
      <c r="U23" s="262">
        <f>SUM(C23,F23,I23,L23,O23,R23)</f>
        <v>0</v>
      </c>
      <c r="V23" s="48"/>
      <c r="W23" s="48"/>
      <c r="X23" s="49"/>
      <c r="Y23" s="5"/>
    </row>
    <row r="24" spans="1:24" ht="17.25" thickTop="1">
      <c r="A24" s="46"/>
      <c r="B24" s="52" t="s">
        <v>33</v>
      </c>
      <c r="C24" s="253"/>
      <c r="D24" s="253"/>
      <c r="E24" s="253"/>
      <c r="F24" s="263"/>
      <c r="G24" s="263"/>
      <c r="H24" s="263"/>
      <c r="I24" s="50"/>
      <c r="J24" s="50"/>
      <c r="K24" s="53"/>
      <c r="L24" s="53"/>
      <c r="M24" s="53"/>
      <c r="N24" s="53"/>
      <c r="O24" s="50"/>
      <c r="P24" s="50"/>
      <c r="Q24" s="53"/>
      <c r="R24" s="53"/>
      <c r="S24" s="50"/>
      <c r="T24" s="50"/>
      <c r="U24" s="50"/>
      <c r="V24" s="50"/>
      <c r="W24" s="50"/>
      <c r="X24" s="54"/>
    </row>
    <row r="25" spans="1:26" ht="17.25">
      <c r="A25" s="46"/>
      <c r="B25" s="50"/>
      <c r="C25" s="50"/>
      <c r="D25" s="50"/>
      <c r="E25" s="50"/>
      <c r="F25" s="50"/>
      <c r="G25" s="50"/>
      <c r="H25" s="50"/>
      <c r="I25" s="55"/>
      <c r="J25" s="55"/>
      <c r="K25" s="55"/>
      <c r="L25" s="55"/>
      <c r="M25" s="55"/>
      <c r="N25" s="55"/>
      <c r="O25" s="55"/>
      <c r="P25" s="50"/>
      <c r="Q25" s="363" t="s">
        <v>52</v>
      </c>
      <c r="R25" s="364"/>
      <c r="S25" s="356">
        <f>SUM(E23,H23,K23,N23,Q23,T23)</f>
        <v>0</v>
      </c>
      <c r="T25" s="357"/>
      <c r="U25" s="48"/>
      <c r="V25" s="48"/>
      <c r="W25" s="48"/>
      <c r="X25" s="49"/>
      <c r="Z25" s="19"/>
    </row>
    <row r="26" spans="1:26" ht="18" thickBot="1">
      <c r="A26" s="46"/>
      <c r="B26" s="56"/>
      <c r="C26" s="56"/>
      <c r="D26" s="56"/>
      <c r="E26" s="56"/>
      <c r="F26" s="56"/>
      <c r="G26" s="56"/>
      <c r="H26" s="56"/>
      <c r="I26" s="55"/>
      <c r="J26" s="55"/>
      <c r="K26" s="55"/>
      <c r="L26" s="55"/>
      <c r="M26" s="55"/>
      <c r="N26" s="50"/>
      <c r="O26" s="50"/>
      <c r="P26" s="50"/>
      <c r="Q26" s="50"/>
      <c r="R26" s="50"/>
      <c r="S26" s="50"/>
      <c r="T26" s="57"/>
      <c r="U26" s="48"/>
      <c r="V26" s="48"/>
      <c r="W26" s="48"/>
      <c r="X26" s="58"/>
      <c r="Z26" s="19"/>
    </row>
    <row r="27" spans="1:26" ht="17.25">
      <c r="A27" s="46"/>
      <c r="B27" s="56"/>
      <c r="C27" s="56"/>
      <c r="D27" s="56"/>
      <c r="E27" s="56"/>
      <c r="F27" s="56"/>
      <c r="G27" s="56"/>
      <c r="H27" s="56"/>
      <c r="I27" s="55"/>
      <c r="J27" s="55"/>
      <c r="K27" s="55"/>
      <c r="L27" s="367" t="s">
        <v>56</v>
      </c>
      <c r="M27" s="368"/>
      <c r="N27" s="368"/>
      <c r="O27" s="246" t="s">
        <v>34</v>
      </c>
      <c r="P27" s="358" t="s">
        <v>35</v>
      </c>
      <c r="Q27" s="358"/>
      <c r="R27" s="358"/>
      <c r="S27" s="358" t="s">
        <v>36</v>
      </c>
      <c r="T27" s="359"/>
      <c r="U27" s="48"/>
      <c r="V27" s="48"/>
      <c r="W27" s="48"/>
      <c r="X27" s="49"/>
      <c r="Z27" s="19"/>
    </row>
    <row r="28" spans="1:26" ht="17.25">
      <c r="A28" s="46"/>
      <c r="B28" s="56"/>
      <c r="C28" s="56"/>
      <c r="D28" s="56"/>
      <c r="E28" s="56"/>
      <c r="F28" s="56"/>
      <c r="G28" s="56"/>
      <c r="H28" s="56"/>
      <c r="I28" s="55"/>
      <c r="J28" s="55"/>
      <c r="K28" s="55"/>
      <c r="L28" s="369" t="s">
        <v>53</v>
      </c>
      <c r="M28" s="370"/>
      <c r="N28" s="371"/>
      <c r="O28" s="247">
        <f>Simulador_SEM_COPART!F31</f>
        <v>0</v>
      </c>
      <c r="P28" s="376">
        <v>15</v>
      </c>
      <c r="Q28" s="377"/>
      <c r="R28" s="377"/>
      <c r="S28" s="389">
        <f>IF(O28="","",P28*O28)</f>
        <v>0</v>
      </c>
      <c r="T28" s="390"/>
      <c r="U28" s="48"/>
      <c r="V28" s="48"/>
      <c r="W28" s="48"/>
      <c r="X28" s="49"/>
      <c r="Z28" s="19"/>
    </row>
    <row r="29" spans="1:26" ht="18" thickBot="1">
      <c r="A29" s="46"/>
      <c r="B29" s="50"/>
      <c r="C29" s="50"/>
      <c r="D29" s="50"/>
      <c r="E29" s="50"/>
      <c r="F29" s="50"/>
      <c r="G29" s="50"/>
      <c r="H29" s="50"/>
      <c r="I29" s="50"/>
      <c r="J29" s="55"/>
      <c r="K29" s="55"/>
      <c r="L29" s="373" t="s">
        <v>54</v>
      </c>
      <c r="M29" s="374"/>
      <c r="N29" s="375"/>
      <c r="O29" s="248">
        <f>Simulador_SEM_COPART!F33</f>
        <v>0</v>
      </c>
      <c r="P29" s="378">
        <v>10</v>
      </c>
      <c r="Q29" s="379"/>
      <c r="R29" s="380"/>
      <c r="S29" s="385">
        <f>IF(O29="","",P29*O29)</f>
        <v>0</v>
      </c>
      <c r="T29" s="386"/>
      <c r="U29" s="48"/>
      <c r="V29" s="48"/>
      <c r="W29" s="48"/>
      <c r="X29" s="49"/>
      <c r="Z29" s="19"/>
    </row>
    <row r="30" spans="1:26" ht="17.25">
      <c r="A30" s="46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5"/>
      <c r="M30" s="55"/>
      <c r="N30" s="42"/>
      <c r="O30" s="42"/>
      <c r="P30" s="42"/>
      <c r="Q30" s="42"/>
      <c r="R30" s="42"/>
      <c r="S30" s="42"/>
      <c r="T30" s="42"/>
      <c r="U30" s="48"/>
      <c r="V30" s="48"/>
      <c r="W30" s="48"/>
      <c r="X30" s="49"/>
      <c r="Z30" s="19"/>
    </row>
    <row r="31" spans="1:26" ht="17.25">
      <c r="A31" s="46"/>
      <c r="B31" s="59"/>
      <c r="C31" s="59"/>
      <c r="D31" s="59"/>
      <c r="E31" s="59"/>
      <c r="F31" s="59"/>
      <c r="G31" s="59"/>
      <c r="H31" s="59"/>
      <c r="I31" s="50"/>
      <c r="J31" s="55"/>
      <c r="K31" s="55"/>
      <c r="L31" s="55"/>
      <c r="M31" s="55"/>
      <c r="N31" s="42"/>
      <c r="O31" s="42"/>
      <c r="P31" s="372" t="s">
        <v>55</v>
      </c>
      <c r="Q31" s="372"/>
      <c r="R31" s="372"/>
      <c r="S31" s="365">
        <f>S28+S29</f>
        <v>0</v>
      </c>
      <c r="T31" s="365"/>
      <c r="U31" s="48"/>
      <c r="V31" s="48"/>
      <c r="W31" s="48"/>
      <c r="X31" s="49"/>
      <c r="Z31" s="19"/>
    </row>
    <row r="32" spans="1:31" s="60" customFormat="1" ht="18" thickBot="1">
      <c r="A32" s="46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5"/>
      <c r="M32" s="55"/>
      <c r="N32" s="42"/>
      <c r="O32" s="42"/>
      <c r="P32" s="42"/>
      <c r="Q32" s="42"/>
      <c r="R32" s="42"/>
      <c r="S32" s="42"/>
      <c r="T32" s="42"/>
      <c r="U32" s="48"/>
      <c r="V32" s="48"/>
      <c r="W32" s="48"/>
      <c r="X32" s="49"/>
      <c r="Y32" s="3"/>
      <c r="Z32" s="19"/>
      <c r="AA32" s="3"/>
      <c r="AB32" s="3"/>
      <c r="AC32" s="3"/>
      <c r="AD32" s="3"/>
      <c r="AE32" s="3"/>
    </row>
    <row r="33" spans="1:26" ht="17.25">
      <c r="A33" s="46"/>
      <c r="B33" s="50"/>
      <c r="C33" s="50"/>
      <c r="D33" s="50"/>
      <c r="E33" s="50"/>
      <c r="F33" s="50"/>
      <c r="G33" s="50"/>
      <c r="H33" s="50"/>
      <c r="I33" s="50"/>
      <c r="J33" s="55"/>
      <c r="K33" s="55"/>
      <c r="L33" s="391" t="s">
        <v>67</v>
      </c>
      <c r="M33" s="392"/>
      <c r="N33" s="392"/>
      <c r="O33" s="246" t="s">
        <v>34</v>
      </c>
      <c r="P33" s="358" t="s">
        <v>35</v>
      </c>
      <c r="Q33" s="358"/>
      <c r="R33" s="358"/>
      <c r="S33" s="361" t="s">
        <v>36</v>
      </c>
      <c r="T33" s="362"/>
      <c r="U33" s="48"/>
      <c r="V33" s="48"/>
      <c r="W33" s="48"/>
      <c r="X33" s="49"/>
      <c r="Z33" s="19"/>
    </row>
    <row r="34" spans="1:26" ht="18" thickBot="1">
      <c r="A34" s="46"/>
      <c r="B34" s="62"/>
      <c r="C34" s="62"/>
      <c r="D34" s="62"/>
      <c r="E34" s="62"/>
      <c r="F34" s="62"/>
      <c r="G34" s="62"/>
      <c r="H34" s="62"/>
      <c r="I34" s="50"/>
      <c r="J34" s="55"/>
      <c r="K34" s="55"/>
      <c r="L34" s="393"/>
      <c r="M34" s="394"/>
      <c r="N34" s="394"/>
      <c r="O34" s="249">
        <f>Simulador_SEM_COPART!F29</f>
        <v>0</v>
      </c>
      <c r="P34" s="396">
        <v>10</v>
      </c>
      <c r="Q34" s="397"/>
      <c r="R34" s="398"/>
      <c r="S34" s="387">
        <f>IF(O34="","",P34*O34)</f>
        <v>0</v>
      </c>
      <c r="T34" s="388"/>
      <c r="U34" s="48"/>
      <c r="V34" s="48"/>
      <c r="W34" s="48"/>
      <c r="X34" s="49"/>
      <c r="Z34" s="19"/>
    </row>
    <row r="35" spans="1:31" s="60" customFormat="1" ht="17.25">
      <c r="A35" s="46"/>
      <c r="B35" s="50"/>
      <c r="C35" s="50"/>
      <c r="D35" s="50"/>
      <c r="E35" s="50"/>
      <c r="F35" s="50"/>
      <c r="G35" s="50"/>
      <c r="H35" s="50"/>
      <c r="I35" s="63"/>
      <c r="J35" s="55"/>
      <c r="K35" s="55"/>
      <c r="L35" s="395" t="s">
        <v>39</v>
      </c>
      <c r="M35" s="395"/>
      <c r="N35" s="395"/>
      <c r="O35" s="50"/>
      <c r="P35" s="50"/>
      <c r="Q35" s="50"/>
      <c r="R35" s="64"/>
      <c r="S35" s="50"/>
      <c r="T35" s="50"/>
      <c r="U35" s="48"/>
      <c r="V35" s="48"/>
      <c r="W35" s="48"/>
      <c r="X35" s="54"/>
      <c r="Y35" s="3"/>
      <c r="Z35" s="3"/>
      <c r="AA35" s="3"/>
      <c r="AB35" s="3"/>
      <c r="AC35" s="3"/>
      <c r="AD35" s="3"/>
      <c r="AE35" s="3"/>
    </row>
    <row r="36" spans="1:24" ht="17.25">
      <c r="A36" s="46"/>
      <c r="B36" s="50"/>
      <c r="C36" s="50"/>
      <c r="D36" s="50"/>
      <c r="E36" s="50"/>
      <c r="F36" s="50"/>
      <c r="G36" s="50"/>
      <c r="H36" s="50"/>
      <c r="I36" s="55"/>
      <c r="J36" s="55"/>
      <c r="K36" s="55"/>
      <c r="L36" s="55"/>
      <c r="M36" s="55"/>
      <c r="N36" s="42"/>
      <c r="O36" s="42"/>
      <c r="P36" s="383" t="s">
        <v>20</v>
      </c>
      <c r="Q36" s="384"/>
      <c r="R36" s="384"/>
      <c r="S36" s="381">
        <f>S25+S31+S34</f>
        <v>0</v>
      </c>
      <c r="T36" s="382"/>
      <c r="U36" s="48"/>
      <c r="V36" s="48"/>
      <c r="W36" s="48"/>
      <c r="X36" s="54"/>
    </row>
    <row r="37" spans="1:24" ht="17.25">
      <c r="A37" s="46"/>
      <c r="B37" s="50"/>
      <c r="C37" s="50"/>
      <c r="D37" s="50"/>
      <c r="E37" s="50"/>
      <c r="F37" s="50"/>
      <c r="G37" s="50"/>
      <c r="H37" s="50"/>
      <c r="I37" s="55"/>
      <c r="J37" s="55"/>
      <c r="K37" s="55"/>
      <c r="L37" s="55"/>
      <c r="M37" s="55"/>
      <c r="N37" s="65"/>
      <c r="O37" s="65"/>
      <c r="P37" s="55"/>
      <c r="Q37" s="66"/>
      <c r="R37" s="66"/>
      <c r="S37" s="50"/>
      <c r="T37" s="50"/>
      <c r="U37" s="50"/>
      <c r="V37" s="50"/>
      <c r="W37" s="50"/>
      <c r="X37" s="49"/>
    </row>
    <row r="38" spans="1:24" ht="15.75">
      <c r="A38" s="46"/>
      <c r="B38" s="67"/>
      <c r="C38" s="67"/>
      <c r="D38" s="67"/>
      <c r="E38" s="67"/>
      <c r="F38" s="67"/>
      <c r="G38" s="67"/>
      <c r="H38" s="67"/>
      <c r="I38" s="65"/>
      <c r="J38" s="66"/>
      <c r="K38" s="66"/>
      <c r="L38" s="55"/>
      <c r="M38" s="42"/>
      <c r="N38" s="42"/>
      <c r="O38" s="42"/>
      <c r="P38" s="55"/>
      <c r="Q38" s="66"/>
      <c r="R38" s="66"/>
      <c r="S38" s="50"/>
      <c r="T38" s="50"/>
      <c r="U38" s="50"/>
      <c r="V38" s="50"/>
      <c r="W38" s="50"/>
      <c r="X38" s="54"/>
    </row>
    <row r="39" spans="1:24" ht="15.75">
      <c r="A39" s="46"/>
      <c r="B39" s="67" t="s">
        <v>93</v>
      </c>
      <c r="C39" s="67"/>
      <c r="D39" s="67"/>
      <c r="E39" s="67"/>
      <c r="F39" s="67"/>
      <c r="G39" s="67"/>
      <c r="H39" s="67"/>
      <c r="I39" s="65"/>
      <c r="J39" s="66"/>
      <c r="K39" s="66"/>
      <c r="L39" s="55"/>
      <c r="M39" s="42"/>
      <c r="N39" s="42"/>
      <c r="O39" s="42"/>
      <c r="P39" s="55"/>
      <c r="Q39" s="66"/>
      <c r="R39" s="66"/>
      <c r="S39" s="50"/>
      <c r="T39" s="50"/>
      <c r="U39" s="50"/>
      <c r="V39" s="50"/>
      <c r="W39" s="50"/>
      <c r="X39" s="54"/>
    </row>
    <row r="40" spans="1:24" ht="21.75" customHeight="1" thickBot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70"/>
      <c r="R40" s="70"/>
      <c r="S40" s="70"/>
      <c r="T40" s="70"/>
      <c r="U40" s="69"/>
      <c r="V40" s="69"/>
      <c r="W40" s="69"/>
      <c r="X40" s="71"/>
    </row>
    <row r="41" spans="1:20" ht="16.5" hidden="1" thickTop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ht="16.5" hidden="1" thickTop="1"/>
    <row r="43" ht="16.5" hidden="1" thickTop="1"/>
    <row r="44" ht="16.5" hidden="1" thickTop="1"/>
    <row r="45" ht="16.5" hidden="1" thickTop="1"/>
    <row r="46" ht="16.5" hidden="1" thickTop="1"/>
    <row r="47" ht="16.5" hidden="1" thickTop="1"/>
    <row r="48" ht="16.5" hidden="1" thickTop="1"/>
    <row r="49" ht="16.5" hidden="1" thickTop="1"/>
    <row r="50" ht="16.5" hidden="1" thickTop="1"/>
    <row r="51" ht="16.5" hidden="1" thickTop="1"/>
    <row r="52" ht="16.5" hidden="1" thickTop="1"/>
  </sheetData>
  <sheetProtection password="A973" sheet="1" selectLockedCells="1" selectUnlockedCells="1"/>
  <mergeCells count="45">
    <mergeCell ref="C6:T6"/>
    <mergeCell ref="C7:T7"/>
    <mergeCell ref="I8:T8"/>
    <mergeCell ref="F8:H8"/>
    <mergeCell ref="F9:H9"/>
    <mergeCell ref="F10:H10"/>
    <mergeCell ref="F11:H11"/>
    <mergeCell ref="I9:K9"/>
    <mergeCell ref="I10:K10"/>
    <mergeCell ref="I11:K11"/>
    <mergeCell ref="C8:E8"/>
    <mergeCell ref="C9:E9"/>
    <mergeCell ref="C10:E10"/>
    <mergeCell ref="C11:E11"/>
    <mergeCell ref="L11:N11"/>
    <mergeCell ref="Z12:AF12"/>
    <mergeCell ref="R11:T11"/>
    <mergeCell ref="O9:Q9"/>
    <mergeCell ref="L9:N9"/>
    <mergeCell ref="R9:T9"/>
    <mergeCell ref="S36:T36"/>
    <mergeCell ref="P36:R36"/>
    <mergeCell ref="S29:T29"/>
    <mergeCell ref="S34:T34"/>
    <mergeCell ref="S28:T28"/>
    <mergeCell ref="L10:N10"/>
    <mergeCell ref="L33:N34"/>
    <mergeCell ref="L35:N35"/>
    <mergeCell ref="P34:R34"/>
    <mergeCell ref="P33:R33"/>
    <mergeCell ref="L27:N27"/>
    <mergeCell ref="L28:N28"/>
    <mergeCell ref="P31:R31"/>
    <mergeCell ref="L29:N29"/>
    <mergeCell ref="P27:R27"/>
    <mergeCell ref="P28:R28"/>
    <mergeCell ref="P29:R29"/>
    <mergeCell ref="S25:T25"/>
    <mergeCell ref="S27:T27"/>
    <mergeCell ref="O10:Q10"/>
    <mergeCell ref="O11:Q11"/>
    <mergeCell ref="S33:T33"/>
    <mergeCell ref="Q25:R25"/>
    <mergeCell ref="S31:T31"/>
    <mergeCell ref="R10:T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6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CS71"/>
  <sheetViews>
    <sheetView showGridLines="0" showRowColHeaders="0" zoomScalePageLayoutView="0" workbookViewId="0" topLeftCell="A1">
      <selection activeCell="C15" sqref="C15"/>
    </sheetView>
  </sheetViews>
  <sheetFormatPr defaultColWidth="0" defaultRowHeight="0" customHeight="1" zeroHeight="1"/>
  <cols>
    <col min="1" max="1" width="3.8515625" style="12" customWidth="1"/>
    <col min="2" max="3" width="17.00390625" style="12" customWidth="1"/>
    <col min="4" max="8" width="16.57421875" style="12" customWidth="1"/>
    <col min="9" max="9" width="2.57421875" style="12" customWidth="1"/>
    <col min="10" max="10" width="2.7109375" style="12" customWidth="1"/>
    <col min="11" max="16384" width="9.140625" style="12" hidden="1" customWidth="1"/>
  </cols>
  <sheetData>
    <row r="1" spans="1:10" ht="15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/>
      <c r="B2" s="39"/>
      <c r="C2" s="269"/>
      <c r="D2" s="269"/>
      <c r="E2" s="269"/>
      <c r="F2" s="269"/>
      <c r="G2" s="269"/>
      <c r="H2" s="269"/>
      <c r="I2" s="39"/>
      <c r="J2" s="39"/>
    </row>
    <row r="3" spans="1:10" ht="15.75">
      <c r="A3" s="39"/>
      <c r="B3" s="39"/>
      <c r="C3" s="269"/>
      <c r="D3" s="269"/>
      <c r="E3" s="269"/>
      <c r="F3" s="269"/>
      <c r="G3" s="269"/>
      <c r="H3" s="269"/>
      <c r="I3" s="39"/>
      <c r="J3" s="39"/>
    </row>
    <row r="4" spans="1:10" ht="15.75">
      <c r="A4" s="39"/>
      <c r="B4" s="39"/>
      <c r="C4" s="269"/>
      <c r="D4" s="269"/>
      <c r="E4" s="269"/>
      <c r="F4" s="269"/>
      <c r="G4" s="269"/>
      <c r="H4" s="269"/>
      <c r="I4" s="39"/>
      <c r="J4" s="39"/>
    </row>
    <row r="5" spans="1:95" ht="16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96" ht="16.5" customHeight="1" thickBot="1">
      <c r="A6" s="39"/>
      <c r="B6" s="411" t="s">
        <v>37</v>
      </c>
      <c r="C6" s="542"/>
      <c r="D6" s="412"/>
      <c r="E6" s="270">
        <v>43952</v>
      </c>
      <c r="F6" s="39"/>
      <c r="G6" s="39"/>
      <c r="H6" s="39"/>
      <c r="I6" s="39"/>
      <c r="J6" s="39"/>
      <c r="K6" s="39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</row>
    <row r="7" spans="1:95" ht="15.75">
      <c r="A7" s="39"/>
      <c r="B7" s="39"/>
      <c r="C7" s="39"/>
      <c r="D7" s="39"/>
      <c r="E7" s="39"/>
      <c r="F7" s="39"/>
      <c r="G7" s="39"/>
      <c r="H7" s="39"/>
      <c r="I7" s="39"/>
      <c r="J7" s="39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</row>
    <row r="8" spans="1:97" ht="17.25" customHeight="1" thickBot="1">
      <c r="A8" s="39"/>
      <c r="B8" s="40"/>
      <c r="C8" s="543" t="s">
        <v>86</v>
      </c>
      <c r="D8" s="543"/>
      <c r="E8" s="543"/>
      <c r="F8" s="543"/>
      <c r="G8" s="543"/>
      <c r="H8" s="544"/>
      <c r="I8" s="39"/>
      <c r="J8" s="39"/>
      <c r="K8" s="39"/>
      <c r="L8" s="39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</row>
    <row r="9" spans="1:97" ht="17.25" customHeight="1" thickTop="1">
      <c r="A9" s="39"/>
      <c r="B9" s="273" t="s">
        <v>47</v>
      </c>
      <c r="C9" s="545" t="s">
        <v>50</v>
      </c>
      <c r="D9" s="546"/>
      <c r="E9" s="546"/>
      <c r="F9" s="546"/>
      <c r="G9" s="546"/>
      <c r="H9" s="547"/>
      <c r="I9" s="39"/>
      <c r="J9" s="39"/>
      <c r="K9" s="39"/>
      <c r="L9" s="39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ht="30" customHeight="1">
      <c r="A10" s="39"/>
      <c r="B10" s="274" t="s">
        <v>48</v>
      </c>
      <c r="C10" s="275" t="s">
        <v>82</v>
      </c>
      <c r="D10" s="275" t="s">
        <v>58</v>
      </c>
      <c r="E10" s="413" t="s">
        <v>49</v>
      </c>
      <c r="F10" s="413"/>
      <c r="G10" s="413"/>
      <c r="H10" s="414"/>
      <c r="I10" s="39"/>
      <c r="J10" s="39"/>
      <c r="K10" s="39"/>
      <c r="L10" s="39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ht="17.25" customHeight="1">
      <c r="A11" s="39"/>
      <c r="B11" s="271" t="s">
        <v>46</v>
      </c>
      <c r="C11" s="277" t="s">
        <v>83</v>
      </c>
      <c r="D11" s="277" t="s">
        <v>75</v>
      </c>
      <c r="E11" s="277" t="s">
        <v>77</v>
      </c>
      <c r="F11" s="277" t="s">
        <v>78</v>
      </c>
      <c r="G11" s="277" t="s">
        <v>73</v>
      </c>
      <c r="H11" s="276" t="s">
        <v>38</v>
      </c>
      <c r="I11" s="39"/>
      <c r="J11" s="39"/>
      <c r="K11" s="39"/>
      <c r="L11" s="39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ht="17.25" customHeight="1">
      <c r="A12" s="39"/>
      <c r="B12" s="274" t="s">
        <v>45</v>
      </c>
      <c r="C12" s="278" t="s">
        <v>94</v>
      </c>
      <c r="D12" s="278" t="s">
        <v>87</v>
      </c>
      <c r="E12" s="278" t="s">
        <v>88</v>
      </c>
      <c r="F12" s="278" t="s">
        <v>89</v>
      </c>
      <c r="G12" s="278" t="s">
        <v>90</v>
      </c>
      <c r="H12" s="279" t="s">
        <v>91</v>
      </c>
      <c r="I12" s="39"/>
      <c r="J12" s="39"/>
      <c r="K12" s="39"/>
      <c r="L12" s="39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</row>
    <row r="13" spans="1:97" ht="17.25" customHeight="1">
      <c r="A13" s="39"/>
      <c r="B13" s="271" t="s">
        <v>44</v>
      </c>
      <c r="C13" s="278" t="s">
        <v>17</v>
      </c>
      <c r="D13" s="278" t="s">
        <v>17</v>
      </c>
      <c r="E13" s="278" t="s">
        <v>17</v>
      </c>
      <c r="F13" s="278" t="s">
        <v>51</v>
      </c>
      <c r="G13" s="278" t="s">
        <v>51</v>
      </c>
      <c r="H13" s="276" t="s">
        <v>51</v>
      </c>
      <c r="I13" s="39"/>
      <c r="J13" s="39"/>
      <c r="K13" s="39"/>
      <c r="L13" s="39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12" ht="17.25" customHeight="1" thickBot="1">
      <c r="A14" s="39"/>
      <c r="B14" s="282" t="s">
        <v>15</v>
      </c>
      <c r="C14" s="280" t="s">
        <v>43</v>
      </c>
      <c r="D14" s="280" t="s">
        <v>43</v>
      </c>
      <c r="E14" s="280" t="s">
        <v>43</v>
      </c>
      <c r="F14" s="280" t="s">
        <v>43</v>
      </c>
      <c r="G14" s="280" t="s">
        <v>43</v>
      </c>
      <c r="H14" s="281" t="s">
        <v>43</v>
      </c>
      <c r="I14" s="39"/>
      <c r="J14" s="39"/>
      <c r="K14" s="39"/>
      <c r="L14" s="39"/>
    </row>
    <row r="15" spans="1:12" ht="18" customHeight="1" thickTop="1">
      <c r="A15" s="39"/>
      <c r="B15" s="271" t="s">
        <v>2</v>
      </c>
      <c r="C15" s="286"/>
      <c r="D15" s="286"/>
      <c r="E15" s="286"/>
      <c r="F15" s="286"/>
      <c r="G15" s="286"/>
      <c r="H15" s="289"/>
      <c r="I15" s="39"/>
      <c r="J15" s="39"/>
      <c r="K15" s="39"/>
      <c r="L15" s="39"/>
    </row>
    <row r="16" spans="1:12" ht="18" customHeight="1">
      <c r="A16" s="39"/>
      <c r="B16" s="271" t="s">
        <v>3</v>
      </c>
      <c r="C16" s="287"/>
      <c r="D16" s="287"/>
      <c r="E16" s="287"/>
      <c r="F16" s="287"/>
      <c r="G16" s="287"/>
      <c r="H16" s="290"/>
      <c r="I16" s="39"/>
      <c r="J16" s="39"/>
      <c r="K16" s="39"/>
      <c r="L16" s="39"/>
    </row>
    <row r="17" spans="1:12" ht="18" customHeight="1">
      <c r="A17" s="39"/>
      <c r="B17" s="271" t="s">
        <v>4</v>
      </c>
      <c r="C17" s="287"/>
      <c r="D17" s="287"/>
      <c r="E17" s="287"/>
      <c r="F17" s="287"/>
      <c r="G17" s="287"/>
      <c r="H17" s="290"/>
      <c r="I17" s="39"/>
      <c r="J17" s="39"/>
      <c r="K17" s="39"/>
      <c r="L17" s="39"/>
    </row>
    <row r="18" spans="1:12" ht="18" customHeight="1">
      <c r="A18" s="39"/>
      <c r="B18" s="271" t="s">
        <v>5</v>
      </c>
      <c r="C18" s="287"/>
      <c r="D18" s="287"/>
      <c r="E18" s="287"/>
      <c r="F18" s="287"/>
      <c r="G18" s="287"/>
      <c r="H18" s="290"/>
      <c r="I18" s="39"/>
      <c r="J18" s="39"/>
      <c r="K18" s="39"/>
      <c r="L18" s="39"/>
    </row>
    <row r="19" spans="1:12" ht="18" customHeight="1">
      <c r="A19" s="39"/>
      <c r="B19" s="271" t="s">
        <v>6</v>
      </c>
      <c r="C19" s="287"/>
      <c r="D19" s="287"/>
      <c r="E19" s="287"/>
      <c r="F19" s="287"/>
      <c r="G19" s="287"/>
      <c r="H19" s="290"/>
      <c r="I19" s="39"/>
      <c r="J19" s="39"/>
      <c r="K19" s="39"/>
      <c r="L19" s="39"/>
    </row>
    <row r="20" spans="1:12" ht="18" customHeight="1">
      <c r="A20" s="39"/>
      <c r="B20" s="271" t="s">
        <v>7</v>
      </c>
      <c r="C20" s="287"/>
      <c r="D20" s="287"/>
      <c r="E20" s="287"/>
      <c r="F20" s="287"/>
      <c r="G20" s="287"/>
      <c r="H20" s="290"/>
      <c r="I20" s="39"/>
      <c r="J20" s="39"/>
      <c r="K20" s="39"/>
      <c r="L20" s="39"/>
    </row>
    <row r="21" spans="1:12" ht="18" customHeight="1">
      <c r="A21" s="39"/>
      <c r="B21" s="271" t="s">
        <v>8</v>
      </c>
      <c r="C21" s="287"/>
      <c r="D21" s="287"/>
      <c r="E21" s="287"/>
      <c r="F21" s="287"/>
      <c r="G21" s="287"/>
      <c r="H21" s="290"/>
      <c r="I21" s="39"/>
      <c r="J21" s="39"/>
      <c r="K21" s="39"/>
      <c r="L21" s="39"/>
    </row>
    <row r="22" spans="1:12" ht="18" customHeight="1">
      <c r="A22" s="39"/>
      <c r="B22" s="271" t="s">
        <v>9</v>
      </c>
      <c r="C22" s="287"/>
      <c r="D22" s="287"/>
      <c r="E22" s="287"/>
      <c r="F22" s="287"/>
      <c r="G22" s="287"/>
      <c r="H22" s="290"/>
      <c r="I22" s="39"/>
      <c r="J22" s="39"/>
      <c r="K22" s="39"/>
      <c r="L22" s="39"/>
    </row>
    <row r="23" spans="1:12" ht="18" customHeight="1">
      <c r="A23" s="39"/>
      <c r="B23" s="271" t="s">
        <v>10</v>
      </c>
      <c r="C23" s="287"/>
      <c r="D23" s="287"/>
      <c r="E23" s="287"/>
      <c r="F23" s="287"/>
      <c r="G23" s="287"/>
      <c r="H23" s="290"/>
      <c r="I23" s="39"/>
      <c r="J23" s="39"/>
      <c r="K23" s="39"/>
      <c r="L23" s="39"/>
    </row>
    <row r="24" spans="1:12" ht="18" customHeight="1" thickBot="1">
      <c r="A24" s="39"/>
      <c r="B24" s="272" t="s">
        <v>18</v>
      </c>
      <c r="C24" s="288"/>
      <c r="D24" s="288"/>
      <c r="E24" s="288"/>
      <c r="F24" s="288"/>
      <c r="G24" s="288"/>
      <c r="H24" s="291"/>
      <c r="I24" s="39"/>
      <c r="J24" s="39"/>
      <c r="K24" s="39"/>
      <c r="L24" s="39"/>
    </row>
    <row r="25" spans="1:12" ht="18" customHeight="1" thickBot="1" thickTop="1">
      <c r="A25" s="39"/>
      <c r="B25" s="283" t="s">
        <v>11</v>
      </c>
      <c r="C25" s="284">
        <f>SUM(C15:C24)</f>
        <v>0</v>
      </c>
      <c r="D25" s="284">
        <f>SUM(D15:D24)</f>
        <v>0</v>
      </c>
      <c r="E25" s="284">
        <f>SUM(E15:E24)</f>
        <v>0</v>
      </c>
      <c r="F25" s="284">
        <f>SUM(F15:F24)</f>
        <v>0</v>
      </c>
      <c r="G25" s="284">
        <f>SUM(G15:G24)</f>
        <v>0</v>
      </c>
      <c r="H25" s="285">
        <f>SUM(H15:H24)</f>
        <v>0</v>
      </c>
      <c r="I25" s="39"/>
      <c r="J25" s="39"/>
      <c r="K25" s="39"/>
      <c r="L25" s="39"/>
    </row>
    <row r="26" spans="1:10" ht="17.25" thickBot="1" thickTop="1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1" ht="18" customHeight="1" thickBot="1" thickTop="1">
      <c r="A27" s="39"/>
      <c r="B27" s="292" t="s">
        <v>19</v>
      </c>
      <c r="C27" s="293"/>
      <c r="D27" s="293"/>
      <c r="E27" s="293"/>
      <c r="F27" s="293"/>
      <c r="G27" s="294">
        <f>SUM(C25:H25)</f>
        <v>0</v>
      </c>
      <c r="H27" s="39"/>
      <c r="I27" s="39"/>
      <c r="J27" s="39"/>
      <c r="K27" s="39"/>
    </row>
    <row r="28" spans="1:10" ht="17.25" thickBot="1" thickTop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1" ht="18" customHeight="1" thickBot="1" thickTop="1">
      <c r="A29" s="39"/>
      <c r="B29" s="295" t="s">
        <v>16</v>
      </c>
      <c r="C29" s="293"/>
      <c r="D29" s="293"/>
      <c r="E29" s="293"/>
      <c r="F29" s="293"/>
      <c r="G29" s="296"/>
      <c r="H29" s="39"/>
      <c r="I29" s="39"/>
      <c r="J29" s="39"/>
      <c r="K29" s="39"/>
    </row>
    <row r="30" spans="1:10" ht="17.25" thickBot="1" thickTop="1">
      <c r="A30" s="39"/>
      <c r="B30" s="41"/>
      <c r="C30" s="41"/>
      <c r="D30" s="41"/>
      <c r="E30" s="41"/>
      <c r="F30" s="41"/>
      <c r="G30" s="39"/>
      <c r="H30" s="39"/>
      <c r="I30" s="39"/>
      <c r="J30" s="39"/>
    </row>
    <row r="31" spans="1:11" ht="18" customHeight="1" thickBot="1" thickTop="1">
      <c r="A31" s="39"/>
      <c r="B31" s="295" t="s">
        <v>65</v>
      </c>
      <c r="C31" s="293"/>
      <c r="D31" s="293"/>
      <c r="E31" s="293"/>
      <c r="F31" s="293"/>
      <c r="G31" s="296"/>
      <c r="H31" s="39"/>
      <c r="I31" s="39"/>
      <c r="J31" s="39"/>
      <c r="K31" s="39"/>
    </row>
    <row r="32" spans="1:10" ht="17.25" thickBot="1" thickTop="1">
      <c r="A32" s="39"/>
      <c r="B32" s="41"/>
      <c r="C32" s="41"/>
      <c r="D32" s="41"/>
      <c r="E32" s="41"/>
      <c r="F32" s="41"/>
      <c r="G32" s="39"/>
      <c r="H32" s="39"/>
      <c r="I32" s="39"/>
      <c r="J32" s="39"/>
    </row>
    <row r="33" spans="1:11" ht="18" customHeight="1" thickBot="1" thickTop="1">
      <c r="A33" s="39"/>
      <c r="B33" s="295" t="s">
        <v>66</v>
      </c>
      <c r="C33" s="293"/>
      <c r="D33" s="293"/>
      <c r="E33" s="293"/>
      <c r="F33" s="293"/>
      <c r="G33" s="296"/>
      <c r="H33" s="39"/>
      <c r="I33" s="39"/>
      <c r="J33" s="39"/>
      <c r="K33" s="39"/>
    </row>
    <row r="34" spans="1:10" ht="16.5" thickTop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5.7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5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8.75" customHeight="1" hidden="1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.75" hidden="1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hidden="1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hidden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hidden="1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hidden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ht="15.75" hidden="1"/>
    <row r="44" ht="15.75" hidden="1">
      <c r="B44" s="12">
        <f>IF(AND(G27&gt;=3,G27&lt;=29),1,0)</f>
        <v>0</v>
      </c>
    </row>
    <row r="45" spans="2:3" ht="15.75" hidden="1">
      <c r="B45" s="16">
        <f ca="1">TODAY()</f>
        <v>43950</v>
      </c>
      <c r="C45" s="16"/>
    </row>
    <row r="46" ht="15.75" hidden="1">
      <c r="B46" s="12">
        <f>E6-B45</f>
        <v>2</v>
      </c>
    </row>
    <row r="47" ht="16.5" customHeight="1" hidden="1">
      <c r="B47" s="12">
        <f>IF(B46&lt;=0,0,1)</f>
        <v>1</v>
      </c>
    </row>
    <row r="48" ht="15.75" hidden="1">
      <c r="B48" s="12" t="str">
        <f>IF(AND(G27&gt;=3,G27&lt;=29,B47=1),"OK","ERRO")</f>
        <v>ERRO</v>
      </c>
    </row>
    <row r="49" ht="15.75" hidden="1">
      <c r="B49" s="12">
        <f>IF(OR(G31="",AND(G31&gt;=0,G31&lt;=29)),1,0)</f>
        <v>1</v>
      </c>
    </row>
    <row r="50" ht="15.75" hidden="1">
      <c r="B50" s="12">
        <f>IF(OR(F37="",AND(F37&gt;=0,F37&lt;=29)),1,0)</f>
        <v>1</v>
      </c>
    </row>
    <row r="51" ht="15.75" hidden="1">
      <c r="B51" s="12">
        <f>IF(AND(B49=1,B50=1),1,0)</f>
        <v>1</v>
      </c>
    </row>
    <row r="52" ht="15.75" hidden="1">
      <c r="B52" s="12">
        <f>IF(ISERROR(IF(AND(B48="OK",G29&lt;&gt;"",B44=1,G29&lt;=G27,B51=1),1,0)),0,(IF(AND(B48="OK",G29&lt;&gt;"",B44=1,G29&lt;=G27,B51=1),1,0)))</f>
        <v>0</v>
      </c>
    </row>
    <row r="53" ht="15.75" hidden="1">
      <c r="B53" s="12">
        <f>IF(AND(B52=1,N18&gt;=6,OR(BQ56=3,BQ56=4)),1,IF(AND(B52=1,N18&lt;6,BQ56&gt;=5),1,0))</f>
        <v>0</v>
      </c>
    </row>
    <row r="54" ht="15.75" hidden="1"/>
    <row r="55" ht="15.75" hidden="1"/>
    <row r="56" spans="8:10" ht="15.75" hidden="1">
      <c r="H56" s="14"/>
      <c r="I56" s="14"/>
      <c r="J56" s="14"/>
    </row>
    <row r="57" spans="8:10" ht="15.75" hidden="1">
      <c r="H57" s="14"/>
      <c r="I57" s="14"/>
      <c r="J57" s="14"/>
    </row>
    <row r="58" spans="8:44" ht="15.75" hidden="1"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8:55" ht="15.75" hidden="1"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T59" s="15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2:55" ht="15.75" hidden="1">
      <c r="B60" s="13"/>
      <c r="C60" s="13"/>
      <c r="D60" s="13"/>
      <c r="E60" s="13"/>
      <c r="F60" s="13"/>
      <c r="G60" s="13"/>
      <c r="H60" s="13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2:82" ht="15.75" hidden="1">
      <c r="B61" s="13"/>
      <c r="C61" s="13"/>
      <c r="D61" s="13"/>
      <c r="E61" s="13"/>
      <c r="F61" s="13"/>
      <c r="G61" s="13"/>
      <c r="H61" s="13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BZ61" s="14"/>
      <c r="CA61" s="14"/>
      <c r="CB61" s="14"/>
      <c r="CC61" s="14"/>
      <c r="CD61" s="14"/>
    </row>
    <row r="62" spans="2:82" ht="15.75" hidden="1">
      <c r="B62" s="13"/>
      <c r="C62" s="13"/>
      <c r="D62" s="13"/>
      <c r="E62" s="13"/>
      <c r="F62" s="13"/>
      <c r="G62" s="13"/>
      <c r="H62" s="13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BZ62" s="14"/>
      <c r="CA62" s="14"/>
      <c r="CB62" s="14"/>
      <c r="CC62" s="14"/>
      <c r="CD62" s="14"/>
    </row>
    <row r="63" spans="12:44" ht="15.75" hidden="1"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4:44" ht="15.75" hidden="1">
      <c r="D64" s="13"/>
      <c r="E64" s="13"/>
      <c r="F64" s="13"/>
      <c r="G64" s="13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2:44" ht="15.75" hidden="1"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ht="15.75" hidden="1"/>
    <row r="67" spans="2:7" ht="15.75" hidden="1">
      <c r="B67" s="13"/>
      <c r="C67" s="13"/>
      <c r="D67" s="13"/>
      <c r="E67" s="13"/>
      <c r="F67" s="13"/>
      <c r="G67" s="13"/>
    </row>
    <row r="68" spans="4:7" ht="15.75" hidden="1">
      <c r="D68" s="13"/>
      <c r="E68" s="13"/>
      <c r="F68" s="13"/>
      <c r="G68" s="13"/>
    </row>
    <row r="69" spans="2:7" ht="15.75" hidden="1">
      <c r="B69" s="13"/>
      <c r="C69" s="13"/>
      <c r="D69" s="13"/>
      <c r="E69" s="13"/>
      <c r="F69" s="13"/>
      <c r="G69" s="13"/>
    </row>
    <row r="70" ht="15.75" hidden="1"/>
    <row r="71" ht="15.75" hidden="1">
      <c r="BO71" s="12" t="s">
        <v>13</v>
      </c>
    </row>
  </sheetData>
  <sheetProtection password="96B3" sheet="1" objects="1" selectLockedCells="1"/>
  <mergeCells count="4">
    <mergeCell ref="B6:D6"/>
    <mergeCell ref="E10:H10"/>
    <mergeCell ref="C8:H8"/>
    <mergeCell ref="C9:H9"/>
  </mergeCells>
  <conditionalFormatting sqref="B30:F30">
    <cfRule type="cellIs" priority="4" dxfId="6" operator="equal" stopIfTrue="1">
      <formula>"Quantidade maior que total de clientes"</formula>
    </cfRule>
    <cfRule type="cellIs" priority="5" dxfId="6" operator="equal" stopIfTrue="1">
      <formula>"Campo *QUANTIDADE DE TITULARES* é obrigatório"</formula>
    </cfRule>
  </conditionalFormatting>
  <conditionalFormatting sqref="B32:F32">
    <cfRule type="cellIs" priority="1" dxfId="6" operator="equal" stopIfTrue="1">
      <formula>"Quantidade maior que total de clientes"</formula>
    </cfRule>
    <cfRule type="cellIs" priority="2" dxfId="6" operator="equal" stopIfTrue="1">
      <formula>"Quantidade maior que total de clientes"</formula>
    </cfRule>
    <cfRule type="cellIs" priority="3" dxfId="6" operator="equal" stopIfTrue="1">
      <formula>"Campo *QUANTIDADE DE TITULARES* é obrigatório"</formula>
    </cfRule>
  </conditionalFormatting>
  <dataValidations count="1">
    <dataValidation type="whole" operator="greaterThan" allowBlank="1" showInputMessage="1" showErrorMessage="1" errorTitle="Atenção !" error="Quantidade de Titulares não pode ser igual a zero." sqref="G29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IP41"/>
  <sheetViews>
    <sheetView showGridLines="0" showRowColHeaders="0" showZeros="0" zoomScalePageLayoutView="0" workbookViewId="0" topLeftCell="A1">
      <selection activeCell="D12" sqref="D12"/>
    </sheetView>
  </sheetViews>
  <sheetFormatPr defaultColWidth="0" defaultRowHeight="0" customHeight="1" zeroHeight="1"/>
  <cols>
    <col min="1" max="1" width="3.421875" style="1" bestFit="1" customWidth="1"/>
    <col min="2" max="2" width="17.7109375" style="2" customWidth="1"/>
    <col min="3" max="3" width="7.421875" style="2" customWidth="1"/>
    <col min="4" max="4" width="8.57421875" style="2" customWidth="1"/>
    <col min="5" max="5" width="10.57421875" style="2" customWidth="1"/>
    <col min="6" max="6" width="7.421875" style="2" customWidth="1"/>
    <col min="7" max="7" width="8.57421875" style="2" customWidth="1"/>
    <col min="8" max="8" width="10.57421875" style="2" customWidth="1"/>
    <col min="9" max="9" width="7.421875" style="2" customWidth="1"/>
    <col min="10" max="10" width="8.57421875" style="2" customWidth="1"/>
    <col min="11" max="11" width="10.57421875" style="2" customWidth="1"/>
    <col min="12" max="12" width="7.421875" style="2" customWidth="1"/>
    <col min="13" max="13" width="9.00390625" style="2" customWidth="1"/>
    <col min="14" max="14" width="10.57421875" style="2" customWidth="1"/>
    <col min="15" max="15" width="7.421875" style="2" customWidth="1"/>
    <col min="16" max="16" width="9.00390625" style="2" customWidth="1"/>
    <col min="17" max="17" width="10.57421875" style="2" customWidth="1"/>
    <col min="18" max="18" width="7.421875" style="2" customWidth="1"/>
    <col min="19" max="19" width="9.28125" style="2" customWidth="1"/>
    <col min="20" max="20" width="10.57421875" style="2" customWidth="1"/>
    <col min="21" max="21" width="7.421875" style="3" customWidth="1"/>
    <col min="22" max="22" width="3.421875" style="3" customWidth="1"/>
    <col min="23" max="23" width="3.8515625" style="3" customWidth="1"/>
    <col min="24" max="25" width="9.57421875" style="3" hidden="1" customWidth="1"/>
    <col min="26" max="26" width="13.7109375" style="3" hidden="1" customWidth="1"/>
    <col min="27" max="27" width="14.140625" style="3" hidden="1" customWidth="1"/>
    <col min="28" max="28" width="8.140625" style="3" hidden="1" customWidth="1"/>
    <col min="29" max="29" width="10.7109375" style="3" hidden="1" customWidth="1"/>
    <col min="30" max="16384" width="9.140625" style="3" hidden="1" customWidth="1"/>
  </cols>
  <sheetData>
    <row r="1" spans="1:22" ht="16.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ht="15.75">
      <c r="A2" s="46"/>
      <c r="B2" s="4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48"/>
      <c r="V2" s="49"/>
    </row>
    <row r="3" spans="1:22" ht="16.5" customHeight="1">
      <c r="A3" s="46"/>
      <c r="B3" s="47"/>
      <c r="C3" s="298"/>
      <c r="D3" s="298"/>
      <c r="E3" s="298"/>
      <c r="F3" s="298"/>
      <c r="G3" s="298"/>
      <c r="H3" s="298"/>
      <c r="I3" s="298"/>
      <c r="J3" s="298"/>
      <c r="K3" s="298"/>
      <c r="L3" s="297"/>
      <c r="M3" s="297"/>
      <c r="N3" s="297"/>
      <c r="O3" s="297"/>
      <c r="P3" s="297"/>
      <c r="Q3" s="297"/>
      <c r="R3" s="298"/>
      <c r="S3" s="298"/>
      <c r="T3" s="298"/>
      <c r="U3" s="48"/>
      <c r="V3" s="49"/>
    </row>
    <row r="4" spans="1:22" ht="16.5" customHeight="1">
      <c r="A4" s="46"/>
      <c r="B4" s="47"/>
      <c r="C4" s="298"/>
      <c r="D4" s="298"/>
      <c r="E4" s="298"/>
      <c r="F4" s="298"/>
      <c r="G4" s="298"/>
      <c r="H4" s="298"/>
      <c r="I4" s="298"/>
      <c r="J4" s="298"/>
      <c r="K4" s="298"/>
      <c r="L4" s="297"/>
      <c r="M4" s="297"/>
      <c r="N4" s="297"/>
      <c r="O4" s="297"/>
      <c r="P4" s="297"/>
      <c r="Q4" s="297"/>
      <c r="R4" s="298"/>
      <c r="S4" s="298"/>
      <c r="T4" s="298"/>
      <c r="U4" s="48"/>
      <c r="V4" s="49"/>
    </row>
    <row r="5" spans="1:22" ht="11.25" customHeight="1">
      <c r="A5" s="46"/>
      <c r="B5" s="47"/>
      <c r="C5" s="47"/>
      <c r="D5" s="47"/>
      <c r="E5" s="47"/>
      <c r="F5" s="47"/>
      <c r="G5" s="47"/>
      <c r="H5" s="47"/>
      <c r="I5" s="48"/>
      <c r="J5" s="72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</row>
    <row r="6" spans="1:22" ht="17.25" customHeight="1" thickBot="1">
      <c r="A6" s="46"/>
      <c r="B6" s="50"/>
      <c r="C6" s="550" t="str">
        <f>Simulador_COM_COPARTP!C8:H8</f>
        <v>Com Coparticipação em Percentual</v>
      </c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1"/>
      <c r="U6" s="48"/>
      <c r="V6" s="49"/>
    </row>
    <row r="7" spans="1:22" ht="18" customHeight="1" thickTop="1">
      <c r="A7" s="46"/>
      <c r="B7" s="303" t="s">
        <v>47</v>
      </c>
      <c r="C7" s="552" t="str">
        <f>Simulador_COM_COPARTP!C9:H9</f>
        <v>Ambulatorial + Hospitalar com Obstetrícia</v>
      </c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4"/>
      <c r="U7" s="48"/>
      <c r="V7" s="49"/>
    </row>
    <row r="8" spans="1:22" ht="17.25" customHeight="1">
      <c r="A8" s="46"/>
      <c r="B8" s="304" t="s">
        <v>48</v>
      </c>
      <c r="C8" s="453" t="str">
        <f>Simulador_COM_COPARTP!C10</f>
        <v>Grupo de Municípios</v>
      </c>
      <c r="D8" s="453"/>
      <c r="E8" s="455"/>
      <c r="F8" s="453" t="str">
        <f>Simulador_COM_COPARTP!D10</f>
        <v>Estadual</v>
      </c>
      <c r="G8" s="453"/>
      <c r="H8" s="455"/>
      <c r="I8" s="453" t="str">
        <f>Simulador_COM_COPARTP!E10</f>
        <v>Nacional</v>
      </c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65"/>
      <c r="U8" s="48"/>
      <c r="V8" s="49"/>
    </row>
    <row r="9" spans="1:22" ht="17.25" customHeight="1">
      <c r="A9" s="46"/>
      <c r="B9" s="305" t="s">
        <v>46</v>
      </c>
      <c r="C9" s="454" t="str">
        <f>Simulador_COM_COPARTP!C11</f>
        <v>Singular</v>
      </c>
      <c r="D9" s="453"/>
      <c r="E9" s="455"/>
      <c r="F9" s="454" t="str">
        <f>Simulador_COM_COPARTP!D11</f>
        <v>Personal 2</v>
      </c>
      <c r="G9" s="453"/>
      <c r="H9" s="455"/>
      <c r="I9" s="454" t="str">
        <f>Simulador_COM_COPARTP!E11</f>
        <v>Alfa 2</v>
      </c>
      <c r="J9" s="453"/>
      <c r="K9" s="455"/>
      <c r="L9" s="456" t="str">
        <f>Simulador_COM_COPARTP!F11</f>
        <v>Beta 2</v>
      </c>
      <c r="M9" s="457"/>
      <c r="N9" s="458"/>
      <c r="O9" s="456" t="str">
        <f>Simulador_COM_COPARTP!G11</f>
        <v>Delta 2</v>
      </c>
      <c r="P9" s="457"/>
      <c r="Q9" s="458"/>
      <c r="R9" s="459" t="str">
        <f>Simulador_COM_COPARTP!H11</f>
        <v>Ômega Plus</v>
      </c>
      <c r="S9" s="457"/>
      <c r="T9" s="460"/>
      <c r="U9" s="48"/>
      <c r="V9" s="49"/>
    </row>
    <row r="10" spans="1:22" ht="17.25" customHeight="1">
      <c r="A10" s="46"/>
      <c r="B10" s="305" t="s">
        <v>45</v>
      </c>
      <c r="C10" s="454" t="str">
        <f>Simulador_COM_COPARTP!C12</f>
        <v>480.415/18-5</v>
      </c>
      <c r="D10" s="453"/>
      <c r="E10" s="455"/>
      <c r="F10" s="454" t="str">
        <f>Simulador_COM_COPARTP!D12</f>
        <v>468.250/12-5</v>
      </c>
      <c r="G10" s="453"/>
      <c r="H10" s="455"/>
      <c r="I10" s="454" t="str">
        <f>Simulador_COM_COPARTP!E12</f>
        <v>468.245/12-9</v>
      </c>
      <c r="J10" s="453"/>
      <c r="K10" s="455"/>
      <c r="L10" s="456" t="str">
        <f>Simulador_COM_COPARTP!F12</f>
        <v>468.252/12-1</v>
      </c>
      <c r="M10" s="457"/>
      <c r="N10" s="458"/>
      <c r="O10" s="456" t="str">
        <f>Simulador_COM_COPARTP!G12</f>
        <v>468.251/12-3</v>
      </c>
      <c r="P10" s="457"/>
      <c r="Q10" s="458"/>
      <c r="R10" s="459" t="str">
        <f>Simulador_COM_COPARTP!H12</f>
        <v>468.246/12-7</v>
      </c>
      <c r="S10" s="457"/>
      <c r="T10" s="460"/>
      <c r="U10" s="48"/>
      <c r="V10" s="49"/>
    </row>
    <row r="11" spans="1:29" ht="17.25" customHeight="1" thickBot="1">
      <c r="A11" s="46"/>
      <c r="B11" s="305" t="s">
        <v>44</v>
      </c>
      <c r="C11" s="452" t="str">
        <f>Simulador_COM_COPARTP!C13</f>
        <v>Quarto Coletivo</v>
      </c>
      <c r="D11" s="453"/>
      <c r="E11" s="453"/>
      <c r="F11" s="454" t="str">
        <f>Simulador_COM_COPARTP!D13</f>
        <v>Quarto Coletivo</v>
      </c>
      <c r="G11" s="453"/>
      <c r="H11" s="455"/>
      <c r="I11" s="454" t="str">
        <f>Simulador_COM_COPARTP!E13</f>
        <v>Quarto Coletivo</v>
      </c>
      <c r="J11" s="453"/>
      <c r="K11" s="455"/>
      <c r="L11" s="456" t="str">
        <f>Simulador_COM_COPARTP!F13</f>
        <v>Quarto Individual</v>
      </c>
      <c r="M11" s="457"/>
      <c r="N11" s="458"/>
      <c r="O11" s="456" t="str">
        <f>Simulador_COM_COPARTP!G13</f>
        <v>Quarto Individual</v>
      </c>
      <c r="P11" s="457"/>
      <c r="Q11" s="458"/>
      <c r="R11" s="459" t="str">
        <f>Simulador_COM_COPARTP!H13</f>
        <v>Quarto Individual</v>
      </c>
      <c r="S11" s="457"/>
      <c r="T11" s="460"/>
      <c r="U11" s="48"/>
      <c r="V11" s="49"/>
      <c r="X11" s="35" t="s">
        <v>83</v>
      </c>
      <c r="Y11" s="35" t="s">
        <v>75</v>
      </c>
      <c r="Z11" s="35" t="s">
        <v>77</v>
      </c>
      <c r="AA11" s="35" t="s">
        <v>78</v>
      </c>
      <c r="AB11" s="35" t="s">
        <v>73</v>
      </c>
      <c r="AC11" s="35" t="s">
        <v>38</v>
      </c>
    </row>
    <row r="12" spans="1:250" s="18" customFormat="1" ht="17.25" customHeight="1" thickBot="1">
      <c r="A12" s="46"/>
      <c r="B12" s="306" t="s">
        <v>15</v>
      </c>
      <c r="C12" s="310" t="s">
        <v>0</v>
      </c>
      <c r="D12" s="311" t="s">
        <v>32</v>
      </c>
      <c r="E12" s="555" t="s">
        <v>1</v>
      </c>
      <c r="F12" s="312" t="s">
        <v>0</v>
      </c>
      <c r="G12" s="311" t="s">
        <v>32</v>
      </c>
      <c r="H12" s="312" t="s">
        <v>1</v>
      </c>
      <c r="I12" s="312" t="s">
        <v>0</v>
      </c>
      <c r="J12" s="311" t="s">
        <v>32</v>
      </c>
      <c r="K12" s="312" t="s">
        <v>1</v>
      </c>
      <c r="L12" s="312" t="s">
        <v>0</v>
      </c>
      <c r="M12" s="311" t="s">
        <v>32</v>
      </c>
      <c r="N12" s="312" t="s">
        <v>1</v>
      </c>
      <c r="O12" s="312" t="s">
        <v>0</v>
      </c>
      <c r="P12" s="311" t="s">
        <v>32</v>
      </c>
      <c r="Q12" s="312" t="s">
        <v>1</v>
      </c>
      <c r="R12" s="312" t="s">
        <v>0</v>
      </c>
      <c r="S12" s="311" t="s">
        <v>32</v>
      </c>
      <c r="T12" s="313" t="s">
        <v>1</v>
      </c>
      <c r="U12" s="48"/>
      <c r="V12" s="49"/>
      <c r="W12" s="3"/>
      <c r="X12" s="399" t="s">
        <v>81</v>
      </c>
      <c r="Y12" s="399"/>
      <c r="Z12" s="399"/>
      <c r="AA12" s="399"/>
      <c r="AB12" s="399"/>
      <c r="AC12" s="399"/>
      <c r="AD12" s="29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9" ht="17.25" customHeight="1" thickTop="1">
      <c r="A13" s="51">
        <v>6</v>
      </c>
      <c r="B13" s="307" t="s">
        <v>21</v>
      </c>
      <c r="C13" s="548">
        <f>IF(Simulador_COM_COPARTP!C15="","",Simulador_COM_COPARTP!C15)</f>
      </c>
      <c r="D13" s="315">
        <f>IF($U$23&lt;=1,"",X13)</f>
      </c>
      <c r="E13" s="316">
        <f>_xlfn.IFERROR(IF(C13="","",ROUND(C13*D13,2)),"Inválido")</f>
      </c>
      <c r="F13" s="314">
        <f>IF(Simulador_COM_COPARTP!D15="","",Simulador_COM_COPARTP!D15)</f>
      </c>
      <c r="G13" s="315">
        <f>IF($U$23&lt;=1,"",Y13)</f>
      </c>
      <c r="H13" s="316">
        <f>_xlfn.IFERROR(IF(F13="","",ROUND(F13*G13,2)),"Inválido")</f>
      </c>
      <c r="I13" s="321">
        <f>IF(Simulador_COM_COPARTP!E15="","",Simulador_COM_COPARTP!E15)</f>
      </c>
      <c r="J13" s="315">
        <f>IF($U$23&lt;=1,"",Z13)</f>
      </c>
      <c r="K13" s="316">
        <f>_xlfn.IFERROR(IF(I13="","",ROUND(I13*J13,2)),"Inválido")</f>
      </c>
      <c r="L13" s="321">
        <f>IF(Simulador_COM_COPARTP!F15="","",Simulador_COM_COPARTP!F15)</f>
      </c>
      <c r="M13" s="315">
        <f>IF($U$23&lt;=1,"",AA13)</f>
      </c>
      <c r="N13" s="316">
        <f>_xlfn.IFERROR(IF(L13="","",ROUND(L13*M13,2)),"Inválido")</f>
      </c>
      <c r="O13" s="321">
        <f>IF(Simulador_COM_COPARTP!G15="","",Simulador_COM_COPARTP!G15)</f>
      </c>
      <c r="P13" s="315">
        <f>IF($U$23&lt;=1,"",AB13)</f>
      </c>
      <c r="Q13" s="316">
        <f>_xlfn.IFERROR(IF(O13="","",ROUND(O13*P13,2)),"Inválido")</f>
      </c>
      <c r="R13" s="321">
        <f>IF(Simulador_COM_COPARTP!H15="","",Simulador_COM_COPARTP!H15)</f>
      </c>
      <c r="S13" s="315">
        <f>IF($U$23&lt;=1,"",AC13)</f>
      </c>
      <c r="T13" s="324">
        <f>_xlfn.IFERROR(IF(R13="","",ROUND(R13*S13,2)),"Inválido")</f>
      </c>
      <c r="U13" s="48"/>
      <c r="V13" s="49"/>
      <c r="X13" s="267">
        <v>133.07</v>
      </c>
      <c r="Y13" s="267">
        <v>144.64</v>
      </c>
      <c r="Z13" s="267">
        <v>158.94</v>
      </c>
      <c r="AA13" s="267">
        <v>182.35</v>
      </c>
      <c r="AB13" s="267">
        <v>213.55</v>
      </c>
      <c r="AC13" s="267">
        <v>269.77</v>
      </c>
    </row>
    <row r="14" spans="1:29" ht="17.25" customHeight="1">
      <c r="A14" s="51">
        <f>A13+1</f>
        <v>7</v>
      </c>
      <c r="B14" s="308" t="s">
        <v>22</v>
      </c>
      <c r="C14" s="549">
        <f>IF(Simulador_COM_COPARTP!C16="","",Simulador_COM_COPARTP!C16)</f>
      </c>
      <c r="D14" s="97">
        <f aca="true" t="shared" si="0" ref="D14:D22">IF($U$23&lt;=1,"",X14)</f>
      </c>
      <c r="E14" s="318">
        <f aca="true" t="shared" si="1" ref="E14:E22">_xlfn.IFERROR(IF(C14="","",ROUND(C14*D14,2)),"Inválido")</f>
      </c>
      <c r="F14" s="317">
        <f>IF(Simulador_COM_COPARTP!D16="","",Simulador_COM_COPARTP!D16)</f>
      </c>
      <c r="G14" s="97">
        <f aca="true" t="shared" si="2" ref="G14:G22">IF($U$23&lt;=1,"",Y14)</f>
      </c>
      <c r="H14" s="318">
        <f aca="true" t="shared" si="3" ref="H14:H22">_xlfn.IFERROR(IF(F14="","",ROUND(F14*G14,2)),"Inválido")</f>
      </c>
      <c r="I14" s="322">
        <f>IF(Simulador_COM_COPARTP!E16="","",Simulador_COM_COPARTP!E16)</f>
      </c>
      <c r="J14" s="97">
        <f aca="true" t="shared" si="4" ref="J14:J22">IF($U$23&lt;=1,"",Z14)</f>
      </c>
      <c r="K14" s="318">
        <f aca="true" t="shared" si="5" ref="K14:K22">_xlfn.IFERROR(IF(I14="","",ROUND(I14*J14,2)),"Inválido")</f>
      </c>
      <c r="L14" s="322">
        <f>IF(Simulador_COM_COPARTP!F16="","",Simulador_COM_COPARTP!F16)</f>
      </c>
      <c r="M14" s="97">
        <f aca="true" t="shared" si="6" ref="M14:M22">IF($U$23&lt;=1,"",AA14)</f>
      </c>
      <c r="N14" s="318">
        <f aca="true" t="shared" si="7" ref="N14:N22">_xlfn.IFERROR(IF(L14="","",ROUND(L14*M14,2)),"Inválido")</f>
      </c>
      <c r="O14" s="322">
        <f>IF(Simulador_COM_COPARTP!G16="","",Simulador_COM_COPARTP!G16)</f>
      </c>
      <c r="P14" s="97">
        <f aca="true" t="shared" si="8" ref="P14:P22">IF($U$23&lt;=1,"",AB14)</f>
      </c>
      <c r="Q14" s="318">
        <f aca="true" t="shared" si="9" ref="Q14:Q22">_xlfn.IFERROR(IF(O14="","",ROUND(O14*P14,2)),"Inválido")</f>
      </c>
      <c r="R14" s="322">
        <f>IF(Simulador_COM_COPARTP!H16="","",Simulador_COM_COPARTP!H16)</f>
      </c>
      <c r="S14" s="97">
        <f aca="true" t="shared" si="10" ref="S14:S22">IF($U$23&lt;=1,"",AC14)</f>
      </c>
      <c r="T14" s="325">
        <f aca="true" t="shared" si="11" ref="T14:T22">_xlfn.IFERROR(IF(R14="","",ROUND(R14*S14,2)),"Inválido")</f>
      </c>
      <c r="U14" s="48"/>
      <c r="V14" s="49"/>
      <c r="X14" s="300">
        <v>179.64</v>
      </c>
      <c r="Y14" s="300">
        <v>195.26</v>
      </c>
      <c r="Z14" s="300">
        <v>214.57</v>
      </c>
      <c r="AA14" s="300">
        <v>246.17</v>
      </c>
      <c r="AB14" s="300">
        <v>288.29</v>
      </c>
      <c r="AC14" s="300">
        <v>364.19</v>
      </c>
    </row>
    <row r="15" spans="1:29" ht="17.25" customHeight="1">
      <c r="A15" s="51">
        <f aca="true" t="shared" si="12" ref="A15:A22">A14+1</f>
        <v>8</v>
      </c>
      <c r="B15" s="307" t="s">
        <v>23</v>
      </c>
      <c r="C15" s="548">
        <f>IF(Simulador_COM_COPARTP!C17="","",Simulador_COM_COPARTP!C17)</f>
      </c>
      <c r="D15" s="20">
        <f t="shared" si="0"/>
      </c>
      <c r="E15" s="320">
        <f t="shared" si="1"/>
      </c>
      <c r="F15" s="319">
        <f>IF(Simulador_COM_COPARTP!D17="","",Simulador_COM_COPARTP!D17)</f>
      </c>
      <c r="G15" s="20">
        <f t="shared" si="2"/>
      </c>
      <c r="H15" s="320">
        <f t="shared" si="3"/>
      </c>
      <c r="I15" s="323">
        <f>IF(Simulador_COM_COPARTP!E17="","",Simulador_COM_COPARTP!E17)</f>
      </c>
      <c r="J15" s="20">
        <f t="shared" si="4"/>
      </c>
      <c r="K15" s="320">
        <f t="shared" si="5"/>
      </c>
      <c r="L15" s="323">
        <f>IF(Simulador_COM_COPARTP!F17="","",Simulador_COM_COPARTP!F17)</f>
      </c>
      <c r="M15" s="20">
        <f t="shared" si="6"/>
      </c>
      <c r="N15" s="320">
        <f t="shared" si="7"/>
      </c>
      <c r="O15" s="323">
        <f>IF(Simulador_COM_COPARTP!G17="","",Simulador_COM_COPARTP!G17)</f>
      </c>
      <c r="P15" s="20">
        <f t="shared" si="8"/>
      </c>
      <c r="Q15" s="320">
        <f t="shared" si="9"/>
      </c>
      <c r="R15" s="323">
        <f>IF(Simulador_COM_COPARTP!H17="","",Simulador_COM_COPARTP!H17)</f>
      </c>
      <c r="S15" s="20">
        <f t="shared" si="10"/>
      </c>
      <c r="T15" s="326">
        <f t="shared" si="11"/>
      </c>
      <c r="U15" s="48"/>
      <c r="V15" s="49"/>
      <c r="X15" s="300">
        <v>197.6</v>
      </c>
      <c r="Y15" s="300">
        <v>214.79</v>
      </c>
      <c r="Z15" s="300">
        <v>236.03</v>
      </c>
      <c r="AA15" s="300">
        <v>270.79</v>
      </c>
      <c r="AB15" s="300">
        <v>317.12</v>
      </c>
      <c r="AC15" s="300">
        <v>400.61</v>
      </c>
    </row>
    <row r="16" spans="1:29" ht="17.25" customHeight="1">
      <c r="A16" s="51">
        <f t="shared" si="12"/>
        <v>9</v>
      </c>
      <c r="B16" s="308" t="s">
        <v>24</v>
      </c>
      <c r="C16" s="549">
        <f>IF(Simulador_COM_COPARTP!C18="","",Simulador_COM_COPARTP!C18)</f>
      </c>
      <c r="D16" s="97">
        <f t="shared" si="0"/>
      </c>
      <c r="E16" s="318">
        <f t="shared" si="1"/>
      </c>
      <c r="F16" s="317">
        <f>IF(Simulador_COM_COPARTP!D18="","",Simulador_COM_COPARTP!D18)</f>
      </c>
      <c r="G16" s="97">
        <f t="shared" si="2"/>
      </c>
      <c r="H16" s="318">
        <f t="shared" si="3"/>
      </c>
      <c r="I16" s="322">
        <f>IF(Simulador_COM_COPARTP!E18="","",Simulador_COM_COPARTP!E18)</f>
      </c>
      <c r="J16" s="97">
        <f t="shared" si="4"/>
      </c>
      <c r="K16" s="318">
        <f t="shared" si="5"/>
      </c>
      <c r="L16" s="322">
        <f>IF(Simulador_COM_COPARTP!F18="","",Simulador_COM_COPARTP!F18)</f>
      </c>
      <c r="M16" s="97">
        <f t="shared" si="6"/>
      </c>
      <c r="N16" s="318">
        <f t="shared" si="7"/>
      </c>
      <c r="O16" s="322">
        <f>IF(Simulador_COM_COPARTP!G18="","",Simulador_COM_COPARTP!G18)</f>
      </c>
      <c r="P16" s="97">
        <f t="shared" si="8"/>
      </c>
      <c r="Q16" s="318">
        <f t="shared" si="9"/>
      </c>
      <c r="R16" s="322">
        <f>IF(Simulador_COM_COPARTP!H18="","",Simulador_COM_COPARTP!H18)</f>
      </c>
      <c r="S16" s="97">
        <f t="shared" si="10"/>
      </c>
      <c r="T16" s="325">
        <f t="shared" si="11"/>
      </c>
      <c r="U16" s="48"/>
      <c r="V16" s="49"/>
      <c r="X16" s="300">
        <v>217.36</v>
      </c>
      <c r="Y16" s="300">
        <v>236.27</v>
      </c>
      <c r="Z16" s="300">
        <v>259.63</v>
      </c>
      <c r="AA16" s="300">
        <v>297.87</v>
      </c>
      <c r="AB16" s="300">
        <v>348.83</v>
      </c>
      <c r="AC16" s="300">
        <v>440.67</v>
      </c>
    </row>
    <row r="17" spans="1:29" ht="17.25" customHeight="1">
      <c r="A17" s="51">
        <f t="shared" si="12"/>
        <v>10</v>
      </c>
      <c r="B17" s="307" t="s">
        <v>25</v>
      </c>
      <c r="C17" s="548">
        <f>IF(Simulador_COM_COPARTP!C19="","",Simulador_COM_COPARTP!C19)</f>
      </c>
      <c r="D17" s="20">
        <f t="shared" si="0"/>
      </c>
      <c r="E17" s="320">
        <f t="shared" si="1"/>
      </c>
      <c r="F17" s="319">
        <f>IF(Simulador_COM_COPARTP!D19="","",Simulador_COM_COPARTP!D19)</f>
      </c>
      <c r="G17" s="20">
        <f t="shared" si="2"/>
      </c>
      <c r="H17" s="320">
        <f t="shared" si="3"/>
      </c>
      <c r="I17" s="323">
        <f>IF(Simulador_COM_COPARTP!E19="","",Simulador_COM_COPARTP!E19)</f>
      </c>
      <c r="J17" s="20">
        <f t="shared" si="4"/>
      </c>
      <c r="K17" s="320">
        <f t="shared" si="5"/>
      </c>
      <c r="L17" s="323">
        <f>IF(Simulador_COM_COPARTP!F19="","",Simulador_COM_COPARTP!F19)</f>
      </c>
      <c r="M17" s="20">
        <f t="shared" si="6"/>
      </c>
      <c r="N17" s="320">
        <f t="shared" si="7"/>
      </c>
      <c r="O17" s="323">
        <f>IF(Simulador_COM_COPARTP!G19="","",Simulador_COM_COPARTP!G19)</f>
      </c>
      <c r="P17" s="20">
        <f t="shared" si="8"/>
      </c>
      <c r="Q17" s="320">
        <f t="shared" si="9"/>
      </c>
      <c r="R17" s="323">
        <f>IF(Simulador_COM_COPARTP!H19="","",Simulador_COM_COPARTP!H19)</f>
      </c>
      <c r="S17" s="20">
        <f t="shared" si="10"/>
      </c>
      <c r="T17" s="326">
        <f t="shared" si="11"/>
      </c>
      <c r="U17" s="48"/>
      <c r="V17" s="49"/>
      <c r="X17" s="300">
        <v>223.88</v>
      </c>
      <c r="Y17" s="300">
        <v>243.36</v>
      </c>
      <c r="Z17" s="300">
        <v>267.42</v>
      </c>
      <c r="AA17" s="300">
        <v>306.81</v>
      </c>
      <c r="AB17" s="300">
        <v>359.29</v>
      </c>
      <c r="AC17" s="300">
        <v>453.89</v>
      </c>
    </row>
    <row r="18" spans="1:29" ht="17.25" customHeight="1">
      <c r="A18" s="51">
        <f t="shared" si="12"/>
        <v>11</v>
      </c>
      <c r="B18" s="308" t="s">
        <v>26</v>
      </c>
      <c r="C18" s="549">
        <f>IF(Simulador_COM_COPARTP!C20="","",Simulador_COM_COPARTP!C20)</f>
      </c>
      <c r="D18" s="97">
        <f t="shared" si="0"/>
      </c>
      <c r="E18" s="318">
        <f t="shared" si="1"/>
      </c>
      <c r="F18" s="317">
        <f>IF(Simulador_COM_COPARTP!D20="","",Simulador_COM_COPARTP!D20)</f>
      </c>
      <c r="G18" s="97">
        <f t="shared" si="2"/>
      </c>
      <c r="H18" s="318">
        <f t="shared" si="3"/>
      </c>
      <c r="I18" s="322">
        <f>IF(Simulador_COM_COPARTP!E20="","",Simulador_COM_COPARTP!E20)</f>
      </c>
      <c r="J18" s="97">
        <f t="shared" si="4"/>
      </c>
      <c r="K18" s="318">
        <f t="shared" si="5"/>
      </c>
      <c r="L18" s="322">
        <f>IF(Simulador_COM_COPARTP!F20="","",Simulador_COM_COPARTP!F20)</f>
      </c>
      <c r="M18" s="97">
        <f t="shared" si="6"/>
      </c>
      <c r="N18" s="318">
        <f t="shared" si="7"/>
      </c>
      <c r="O18" s="322">
        <f>IF(Simulador_COM_COPARTP!G20="","",Simulador_COM_COPARTP!G20)</f>
      </c>
      <c r="P18" s="97">
        <f t="shared" si="8"/>
      </c>
      <c r="Q18" s="318">
        <f t="shared" si="9"/>
      </c>
      <c r="R18" s="322">
        <f>IF(Simulador_COM_COPARTP!H20="","",Simulador_COM_COPARTP!H20)</f>
      </c>
      <c r="S18" s="97">
        <f t="shared" si="10"/>
      </c>
      <c r="T18" s="325">
        <f t="shared" si="11"/>
      </c>
      <c r="U18" s="48"/>
      <c r="V18" s="49"/>
      <c r="X18" s="300">
        <v>230.6</v>
      </c>
      <c r="Y18" s="300">
        <v>250.66</v>
      </c>
      <c r="Z18" s="300">
        <v>275.44</v>
      </c>
      <c r="AA18" s="300">
        <v>316.01</v>
      </c>
      <c r="AB18" s="300">
        <v>370.07</v>
      </c>
      <c r="AC18" s="300">
        <v>467.51</v>
      </c>
    </row>
    <row r="19" spans="1:29" ht="17.25" customHeight="1">
      <c r="A19" s="51">
        <f t="shared" si="12"/>
        <v>12</v>
      </c>
      <c r="B19" s="307" t="s">
        <v>27</v>
      </c>
      <c r="C19" s="548">
        <f>IF(Simulador_COM_COPARTP!C21="","",Simulador_COM_COPARTP!C21)</f>
      </c>
      <c r="D19" s="20">
        <f t="shared" si="0"/>
      </c>
      <c r="E19" s="320">
        <f t="shared" si="1"/>
      </c>
      <c r="F19" s="319">
        <f>IF(Simulador_COM_COPARTP!D21="","",Simulador_COM_COPARTP!D21)</f>
      </c>
      <c r="G19" s="20">
        <f t="shared" si="2"/>
      </c>
      <c r="H19" s="320">
        <f t="shared" si="3"/>
      </c>
      <c r="I19" s="323">
        <f>IF(Simulador_COM_COPARTP!E21="","",Simulador_COM_COPARTP!E21)</f>
      </c>
      <c r="J19" s="20">
        <f t="shared" si="4"/>
      </c>
      <c r="K19" s="320">
        <f t="shared" si="5"/>
      </c>
      <c r="L19" s="323">
        <f>IF(Simulador_COM_COPARTP!F21="","",Simulador_COM_COPARTP!F21)</f>
      </c>
      <c r="M19" s="20">
        <f t="shared" si="6"/>
      </c>
      <c r="N19" s="320">
        <f t="shared" si="7"/>
      </c>
      <c r="O19" s="323">
        <f>IF(Simulador_COM_COPARTP!G21="","",Simulador_COM_COPARTP!G21)</f>
      </c>
      <c r="P19" s="20">
        <f t="shared" si="8"/>
      </c>
      <c r="Q19" s="320">
        <f t="shared" si="9"/>
      </c>
      <c r="R19" s="323">
        <f>IF(Simulador_COM_COPARTP!H21="","",Simulador_COM_COPARTP!H21)</f>
      </c>
      <c r="S19" s="20">
        <f t="shared" si="10"/>
      </c>
      <c r="T19" s="326">
        <f t="shared" si="11"/>
      </c>
      <c r="U19" s="48"/>
      <c r="V19" s="49"/>
      <c r="X19" s="300">
        <v>325.95</v>
      </c>
      <c r="Y19" s="300">
        <v>354.31</v>
      </c>
      <c r="Z19" s="300">
        <v>389.33</v>
      </c>
      <c r="AA19" s="300">
        <v>446.68</v>
      </c>
      <c r="AB19" s="300">
        <v>523.09</v>
      </c>
      <c r="AC19" s="300">
        <v>660.83</v>
      </c>
    </row>
    <row r="20" spans="1:29" ht="17.25" customHeight="1">
      <c r="A20" s="51">
        <f t="shared" si="12"/>
        <v>13</v>
      </c>
      <c r="B20" s="308" t="s">
        <v>28</v>
      </c>
      <c r="C20" s="549">
        <f>IF(Simulador_COM_COPARTP!C22="","",Simulador_COM_COPARTP!C22)</f>
      </c>
      <c r="D20" s="97">
        <f t="shared" si="0"/>
      </c>
      <c r="E20" s="318">
        <f t="shared" si="1"/>
      </c>
      <c r="F20" s="317">
        <f>IF(Simulador_COM_COPARTP!D22="","",Simulador_COM_COPARTP!D22)</f>
      </c>
      <c r="G20" s="97">
        <f t="shared" si="2"/>
      </c>
      <c r="H20" s="318">
        <f t="shared" si="3"/>
      </c>
      <c r="I20" s="322">
        <f>IF(Simulador_COM_COPARTP!E22="","",Simulador_COM_COPARTP!E22)</f>
      </c>
      <c r="J20" s="97">
        <f t="shared" si="4"/>
      </c>
      <c r="K20" s="318">
        <f t="shared" si="5"/>
      </c>
      <c r="L20" s="322">
        <f>IF(Simulador_COM_COPARTP!F22="","",Simulador_COM_COPARTP!F22)</f>
      </c>
      <c r="M20" s="97">
        <f t="shared" si="6"/>
      </c>
      <c r="N20" s="318">
        <f t="shared" si="7"/>
      </c>
      <c r="O20" s="322">
        <f>IF(Simulador_COM_COPARTP!G22="","",Simulador_COM_COPARTP!G22)</f>
      </c>
      <c r="P20" s="97">
        <f t="shared" si="8"/>
      </c>
      <c r="Q20" s="318">
        <f t="shared" si="9"/>
      </c>
      <c r="R20" s="322">
        <f>IF(Simulador_COM_COPARTP!H22="","",Simulador_COM_COPARTP!H22)</f>
      </c>
      <c r="S20" s="97">
        <f t="shared" si="10"/>
      </c>
      <c r="T20" s="325">
        <f t="shared" si="11"/>
      </c>
      <c r="U20" s="48"/>
      <c r="V20" s="49"/>
      <c r="X20" s="300">
        <v>423.74</v>
      </c>
      <c r="Y20" s="300">
        <v>460.6</v>
      </c>
      <c r="Z20" s="300">
        <v>506.13</v>
      </c>
      <c r="AA20" s="300">
        <v>580.68</v>
      </c>
      <c r="AB20" s="300">
        <v>680.02</v>
      </c>
      <c r="AC20" s="300">
        <v>859.08</v>
      </c>
    </row>
    <row r="21" spans="1:29" ht="17.25" customHeight="1">
      <c r="A21" s="51">
        <f t="shared" si="12"/>
        <v>14</v>
      </c>
      <c r="B21" s="307" t="s">
        <v>29</v>
      </c>
      <c r="C21" s="548">
        <f>IF(Simulador_COM_COPARTP!C23="","",Simulador_COM_COPARTP!C23)</f>
      </c>
      <c r="D21" s="20">
        <f t="shared" si="0"/>
      </c>
      <c r="E21" s="320">
        <f t="shared" si="1"/>
      </c>
      <c r="F21" s="319">
        <f>IF(Simulador_COM_COPARTP!D23="","",Simulador_COM_COPARTP!D23)</f>
      </c>
      <c r="G21" s="20">
        <f t="shared" si="2"/>
      </c>
      <c r="H21" s="320">
        <f t="shared" si="3"/>
      </c>
      <c r="I21" s="323">
        <f>IF(Simulador_COM_COPARTP!E23="","",Simulador_COM_COPARTP!E23)</f>
      </c>
      <c r="J21" s="20">
        <f t="shared" si="4"/>
      </c>
      <c r="K21" s="320">
        <f t="shared" si="5"/>
      </c>
      <c r="L21" s="323">
        <f>IF(Simulador_COM_COPARTP!F23="","",Simulador_COM_COPARTP!F23)</f>
      </c>
      <c r="M21" s="20">
        <f t="shared" si="6"/>
      </c>
      <c r="N21" s="320">
        <f t="shared" si="7"/>
      </c>
      <c r="O21" s="323">
        <f>IF(Simulador_COM_COPARTP!G23="","",Simulador_COM_COPARTP!G23)</f>
      </c>
      <c r="P21" s="20">
        <f t="shared" si="8"/>
      </c>
      <c r="Q21" s="320">
        <f t="shared" si="9"/>
      </c>
      <c r="R21" s="323">
        <f>IF(Simulador_COM_COPARTP!H23="","",Simulador_COM_COPARTP!H23)</f>
      </c>
      <c r="S21" s="20">
        <f t="shared" si="10"/>
      </c>
      <c r="T21" s="326">
        <f t="shared" si="11"/>
      </c>
      <c r="U21" s="48"/>
      <c r="V21" s="49"/>
      <c r="X21" s="300">
        <v>466.11</v>
      </c>
      <c r="Y21" s="300">
        <v>506.66</v>
      </c>
      <c r="Z21" s="300">
        <v>556.74</v>
      </c>
      <c r="AA21" s="300">
        <v>638.75</v>
      </c>
      <c r="AB21" s="300">
        <v>748.02</v>
      </c>
      <c r="AC21" s="300">
        <v>944.99</v>
      </c>
    </row>
    <row r="22" spans="1:29" ht="17.25" thickBot="1">
      <c r="A22" s="51">
        <f t="shared" si="12"/>
        <v>15</v>
      </c>
      <c r="B22" s="309" t="s">
        <v>31</v>
      </c>
      <c r="C22" s="549">
        <f>IF(Simulador_COM_COPARTP!C24="","",Simulador_COM_COPARTP!C24)</f>
      </c>
      <c r="D22" s="328">
        <f t="shared" si="0"/>
      </c>
      <c r="E22" s="329">
        <f t="shared" si="1"/>
      </c>
      <c r="F22" s="327">
        <f>IF(Simulador_COM_COPARTP!D24="","",Simulador_COM_COPARTP!D24)</f>
      </c>
      <c r="G22" s="328">
        <f t="shared" si="2"/>
      </c>
      <c r="H22" s="329">
        <f t="shared" si="3"/>
      </c>
      <c r="I22" s="330">
        <f>IF(Simulador_COM_COPARTP!E24="","",Simulador_COM_COPARTP!E24)</f>
      </c>
      <c r="J22" s="328">
        <f t="shared" si="4"/>
      </c>
      <c r="K22" s="329">
        <f t="shared" si="5"/>
      </c>
      <c r="L22" s="330">
        <f>IF(Simulador_COM_COPARTP!F24="","",Simulador_COM_COPARTP!F24)</f>
      </c>
      <c r="M22" s="328">
        <f t="shared" si="6"/>
      </c>
      <c r="N22" s="329">
        <f t="shared" si="7"/>
      </c>
      <c r="O22" s="330">
        <f>IF(Simulador_COM_COPARTP!G24="","",Simulador_COM_COPARTP!G24)</f>
      </c>
      <c r="P22" s="328">
        <f t="shared" si="8"/>
      </c>
      <c r="Q22" s="329">
        <f t="shared" si="9"/>
      </c>
      <c r="R22" s="330">
        <f>IF(Simulador_COM_COPARTP!H24="","",Simulador_COM_COPARTP!H24)</f>
      </c>
      <c r="S22" s="328">
        <f t="shared" si="10"/>
      </c>
      <c r="T22" s="331">
        <f t="shared" si="11"/>
      </c>
      <c r="U22" s="48"/>
      <c r="V22" s="49"/>
      <c r="X22" s="301">
        <v>798.35</v>
      </c>
      <c r="Y22" s="301">
        <v>867.81</v>
      </c>
      <c r="Z22" s="301">
        <v>953.58</v>
      </c>
      <c r="AA22" s="301">
        <v>1094.05</v>
      </c>
      <c r="AB22" s="301">
        <v>1281.21</v>
      </c>
      <c r="AC22" s="301">
        <v>1618.58</v>
      </c>
    </row>
    <row r="23" spans="1:24" ht="18" thickBot="1" thickTop="1">
      <c r="A23" s="46"/>
      <c r="B23" s="302" t="s">
        <v>14</v>
      </c>
      <c r="C23" s="332">
        <f>SUM(C13:C22)</f>
        <v>0</v>
      </c>
      <c r="D23" s="333" t="s">
        <v>12</v>
      </c>
      <c r="E23" s="333">
        <f>SUM(E13:E22)</f>
        <v>0</v>
      </c>
      <c r="F23" s="332">
        <f>SUM(F13:F22)</f>
        <v>0</v>
      </c>
      <c r="G23" s="333" t="s">
        <v>12</v>
      </c>
      <c r="H23" s="333">
        <f>SUM(H13:H22)</f>
        <v>0</v>
      </c>
      <c r="I23" s="334">
        <f>SUM(I13:I22)</f>
        <v>0</v>
      </c>
      <c r="J23" s="333" t="s">
        <v>12</v>
      </c>
      <c r="K23" s="333">
        <f>SUM(K13:K22)</f>
        <v>0</v>
      </c>
      <c r="L23" s="334">
        <f>SUM(L13:L22)</f>
        <v>0</v>
      </c>
      <c r="M23" s="333" t="s">
        <v>12</v>
      </c>
      <c r="N23" s="333">
        <f>SUM(N13:N22)</f>
        <v>0</v>
      </c>
      <c r="O23" s="334">
        <f>SUM(O13:O22)</f>
        <v>0</v>
      </c>
      <c r="P23" s="333" t="s">
        <v>12</v>
      </c>
      <c r="Q23" s="333">
        <f>SUM(Q13:Q22)</f>
        <v>0</v>
      </c>
      <c r="R23" s="334">
        <f>SUM(R13:R22)</f>
        <v>0</v>
      </c>
      <c r="S23" s="333" t="s">
        <v>12</v>
      </c>
      <c r="T23" s="335">
        <f>SUM(T13:T22)</f>
        <v>0</v>
      </c>
      <c r="U23" s="262">
        <f>SUM(C23,F23,I23,L23,O23,R23)</f>
        <v>0</v>
      </c>
      <c r="V23" s="49"/>
      <c r="W23" s="5"/>
      <c r="X23" s="5"/>
    </row>
    <row r="24" spans="1:22" ht="17.25" thickTop="1">
      <c r="A24" s="46"/>
      <c r="B24" s="266" t="s">
        <v>33</v>
      </c>
      <c r="C24" s="344"/>
      <c r="D24" s="344"/>
      <c r="E24" s="344"/>
      <c r="F24" s="266"/>
      <c r="G24" s="266"/>
      <c r="H24" s="266"/>
      <c r="I24" s="50"/>
      <c r="J24" s="50"/>
      <c r="K24" s="53"/>
      <c r="L24" s="53"/>
      <c r="M24" s="53"/>
      <c r="N24" s="53"/>
      <c r="O24" s="50"/>
      <c r="P24" s="50"/>
      <c r="Q24" s="53"/>
      <c r="R24" s="53"/>
      <c r="S24" s="50"/>
      <c r="T24" s="50"/>
      <c r="U24" s="50"/>
      <c r="V24" s="54"/>
    </row>
    <row r="25" spans="1:22" ht="17.25">
      <c r="A25" s="46"/>
      <c r="B25" s="50"/>
      <c r="C25" s="50"/>
      <c r="D25" s="50"/>
      <c r="E25" s="50"/>
      <c r="F25" s="50"/>
      <c r="G25" s="50"/>
      <c r="H25" s="50"/>
      <c r="I25" s="55"/>
      <c r="J25" s="55"/>
      <c r="K25" s="55"/>
      <c r="L25" s="55"/>
      <c r="M25" s="55"/>
      <c r="N25" s="55"/>
      <c r="O25" s="55"/>
      <c r="P25" s="50"/>
      <c r="Q25" s="461" t="s">
        <v>52</v>
      </c>
      <c r="R25" s="462"/>
      <c r="S25" s="463">
        <f>SUM(E23,H23,K23,N23,Q23,T23)</f>
        <v>0</v>
      </c>
      <c r="T25" s="464"/>
      <c r="U25" s="48"/>
      <c r="V25" s="49"/>
    </row>
    <row r="26" spans="1:22" ht="18" thickBot="1">
      <c r="A26" s="46"/>
      <c r="B26" s="56"/>
      <c r="C26" s="56"/>
      <c r="D26" s="56"/>
      <c r="E26" s="56"/>
      <c r="F26" s="56"/>
      <c r="G26" s="56"/>
      <c r="H26" s="56"/>
      <c r="I26" s="55"/>
      <c r="J26" s="55"/>
      <c r="K26" s="55"/>
      <c r="L26" s="55"/>
      <c r="M26" s="55"/>
      <c r="N26" s="50"/>
      <c r="O26" s="50"/>
      <c r="P26" s="50"/>
      <c r="Q26" s="50"/>
      <c r="R26" s="50"/>
      <c r="S26" s="50"/>
      <c r="T26" s="57"/>
      <c r="U26" s="48"/>
      <c r="V26" s="58"/>
    </row>
    <row r="27" spans="1:22" ht="17.25">
      <c r="A27" s="46"/>
      <c r="B27" s="56"/>
      <c r="C27" s="56"/>
      <c r="D27" s="56"/>
      <c r="E27" s="56"/>
      <c r="F27" s="56"/>
      <c r="G27" s="56"/>
      <c r="H27" s="56"/>
      <c r="I27" s="55"/>
      <c r="J27" s="55"/>
      <c r="K27" s="55"/>
      <c r="L27" s="449" t="s">
        <v>56</v>
      </c>
      <c r="M27" s="450"/>
      <c r="N27" s="450"/>
      <c r="O27" s="336" t="s">
        <v>34</v>
      </c>
      <c r="P27" s="425" t="s">
        <v>35</v>
      </c>
      <c r="Q27" s="425"/>
      <c r="R27" s="425"/>
      <c r="S27" s="425" t="s">
        <v>36</v>
      </c>
      <c r="T27" s="451"/>
      <c r="U27" s="48"/>
      <c r="V27" s="49"/>
    </row>
    <row r="28" spans="1:22" ht="17.25">
      <c r="A28" s="46"/>
      <c r="B28" s="56"/>
      <c r="C28" s="56"/>
      <c r="D28" s="56"/>
      <c r="E28" s="56"/>
      <c r="F28" s="56"/>
      <c r="G28" s="56"/>
      <c r="H28" s="56"/>
      <c r="I28" s="55"/>
      <c r="J28" s="55"/>
      <c r="K28" s="55"/>
      <c r="L28" s="433" t="s">
        <v>53</v>
      </c>
      <c r="M28" s="434"/>
      <c r="N28" s="435"/>
      <c r="O28" s="337">
        <f>Simulador_COM_COPARTP!G31</f>
        <v>0</v>
      </c>
      <c r="P28" s="436">
        <v>15</v>
      </c>
      <c r="Q28" s="437"/>
      <c r="R28" s="438"/>
      <c r="S28" s="439">
        <f>IF(O28="","",P28*O28)</f>
        <v>0</v>
      </c>
      <c r="T28" s="440"/>
      <c r="U28" s="48"/>
      <c r="V28" s="49"/>
    </row>
    <row r="29" spans="1:22" ht="18" thickBot="1">
      <c r="A29" s="46"/>
      <c r="B29" s="50"/>
      <c r="C29" s="50"/>
      <c r="D29" s="50"/>
      <c r="E29" s="50"/>
      <c r="F29" s="340"/>
      <c r="G29" s="50"/>
      <c r="H29" s="50"/>
      <c r="I29" s="50"/>
      <c r="J29" s="55"/>
      <c r="K29" s="55"/>
      <c r="L29" s="441" t="s">
        <v>54</v>
      </c>
      <c r="M29" s="442"/>
      <c r="N29" s="443"/>
      <c r="O29" s="338">
        <f>Simulador_COM_COPARTP!G33</f>
        <v>0</v>
      </c>
      <c r="P29" s="444">
        <v>10</v>
      </c>
      <c r="Q29" s="445"/>
      <c r="R29" s="446"/>
      <c r="S29" s="447">
        <f>IF(O29="","",P29*O29)</f>
        <v>0</v>
      </c>
      <c r="T29" s="448"/>
      <c r="U29" s="48"/>
      <c r="V29" s="49"/>
    </row>
    <row r="30" spans="1:22" ht="17.25">
      <c r="A30" s="46"/>
      <c r="B30" s="50"/>
      <c r="C30" s="50"/>
      <c r="D30" s="50"/>
      <c r="E30" s="50"/>
      <c r="F30" s="50"/>
      <c r="G30" s="50"/>
      <c r="H30" s="50"/>
      <c r="I30" s="50"/>
      <c r="J30" s="55"/>
      <c r="K30" s="55"/>
      <c r="L30" s="55"/>
      <c r="M30" s="55"/>
      <c r="N30" s="42"/>
      <c r="O30" s="42"/>
      <c r="P30" s="42"/>
      <c r="Q30" s="42"/>
      <c r="R30" s="42"/>
      <c r="S30" s="42"/>
      <c r="T30" s="42"/>
      <c r="U30" s="48"/>
      <c r="V30" s="49"/>
    </row>
    <row r="31" spans="1:22" ht="17.25">
      <c r="A31" s="46"/>
      <c r="B31" s="59"/>
      <c r="C31" s="59"/>
      <c r="D31" s="59"/>
      <c r="E31" s="59"/>
      <c r="F31" s="59"/>
      <c r="G31" s="59"/>
      <c r="H31" s="59"/>
      <c r="I31" s="50"/>
      <c r="J31" s="55"/>
      <c r="K31" s="55"/>
      <c r="L31" s="55"/>
      <c r="M31" s="55"/>
      <c r="N31" s="42"/>
      <c r="O31" s="42"/>
      <c r="P31" s="419" t="s">
        <v>55</v>
      </c>
      <c r="Q31" s="419"/>
      <c r="R31" s="419"/>
      <c r="S31" s="420">
        <f>S28+S29</f>
        <v>0</v>
      </c>
      <c r="T31" s="420"/>
      <c r="U31" s="48"/>
      <c r="V31" s="49"/>
    </row>
    <row r="32" spans="1:29" s="60" customFormat="1" ht="18" thickBot="1">
      <c r="A32" s="46"/>
      <c r="B32" s="50"/>
      <c r="C32" s="50"/>
      <c r="D32" s="50"/>
      <c r="E32" s="50"/>
      <c r="F32" s="50"/>
      <c r="G32" s="50"/>
      <c r="H32" s="50"/>
      <c r="I32" s="50"/>
      <c r="J32" s="55"/>
      <c r="K32" s="55"/>
      <c r="L32" s="55"/>
      <c r="M32" s="55"/>
      <c r="N32" s="42"/>
      <c r="O32" s="42"/>
      <c r="P32" s="42"/>
      <c r="Q32" s="42"/>
      <c r="R32" s="42"/>
      <c r="S32" s="42"/>
      <c r="T32" s="42"/>
      <c r="U32" s="48"/>
      <c r="V32" s="49"/>
      <c r="W32" s="3"/>
      <c r="X32" s="3"/>
      <c r="Y32" s="3"/>
      <c r="Z32" s="3"/>
      <c r="AA32" s="3"/>
      <c r="AB32" s="3"/>
      <c r="AC32" s="3"/>
    </row>
    <row r="33" spans="1:22" ht="17.25">
      <c r="A33" s="46"/>
      <c r="B33" s="50"/>
      <c r="C33" s="50"/>
      <c r="D33" s="50"/>
      <c r="E33" s="50"/>
      <c r="F33" s="50"/>
      <c r="G33" s="50"/>
      <c r="H33" s="50"/>
      <c r="I33" s="50"/>
      <c r="J33" s="55"/>
      <c r="K33" s="55"/>
      <c r="L33" s="421" t="s">
        <v>67</v>
      </c>
      <c r="M33" s="422"/>
      <c r="N33" s="422"/>
      <c r="O33" s="336" t="s">
        <v>34</v>
      </c>
      <c r="P33" s="425" t="s">
        <v>35</v>
      </c>
      <c r="Q33" s="425"/>
      <c r="R33" s="425"/>
      <c r="S33" s="426" t="s">
        <v>36</v>
      </c>
      <c r="T33" s="427"/>
      <c r="U33" s="48"/>
      <c r="V33" s="49"/>
    </row>
    <row r="34" spans="1:22" ht="18" thickBot="1">
      <c r="A34" s="46"/>
      <c r="B34" s="62"/>
      <c r="C34" s="62"/>
      <c r="D34" s="62"/>
      <c r="E34" s="62"/>
      <c r="F34" s="62"/>
      <c r="G34" s="62"/>
      <c r="H34" s="62"/>
      <c r="I34" s="50"/>
      <c r="J34" s="55"/>
      <c r="K34" s="55"/>
      <c r="L34" s="423"/>
      <c r="M34" s="424"/>
      <c r="N34" s="424"/>
      <c r="O34" s="339">
        <f>Simulador_COM_COPARTP!G29</f>
        <v>0</v>
      </c>
      <c r="P34" s="428">
        <v>10</v>
      </c>
      <c r="Q34" s="429"/>
      <c r="R34" s="430"/>
      <c r="S34" s="431">
        <f>IF(O34="","",P34*O34)</f>
        <v>0</v>
      </c>
      <c r="T34" s="432"/>
      <c r="U34" s="48"/>
      <c r="V34" s="49"/>
    </row>
    <row r="35" spans="1:29" s="60" customFormat="1" ht="17.25">
      <c r="A35" s="46"/>
      <c r="B35" s="50"/>
      <c r="C35" s="50"/>
      <c r="D35" s="50"/>
      <c r="E35" s="50"/>
      <c r="F35" s="50"/>
      <c r="G35" s="50"/>
      <c r="H35" s="50"/>
      <c r="I35" s="63"/>
      <c r="J35" s="55"/>
      <c r="K35" s="55"/>
      <c r="L35" s="395" t="s">
        <v>39</v>
      </c>
      <c r="M35" s="395"/>
      <c r="N35" s="395"/>
      <c r="O35" s="50"/>
      <c r="P35" s="50"/>
      <c r="Q35" s="50"/>
      <c r="R35" s="64"/>
      <c r="S35" s="50"/>
      <c r="T35" s="50"/>
      <c r="U35" s="48"/>
      <c r="V35" s="54"/>
      <c r="W35" s="3"/>
      <c r="X35" s="3"/>
      <c r="Y35" s="3"/>
      <c r="Z35" s="3"/>
      <c r="AA35" s="3"/>
      <c r="AB35" s="3"/>
      <c r="AC35" s="3"/>
    </row>
    <row r="36" spans="1:22" ht="17.25">
      <c r="A36" s="46"/>
      <c r="B36" s="50"/>
      <c r="C36" s="50"/>
      <c r="D36" s="50"/>
      <c r="E36" s="50"/>
      <c r="F36" s="50"/>
      <c r="G36" s="50"/>
      <c r="H36" s="50"/>
      <c r="I36" s="55"/>
      <c r="J36" s="55"/>
      <c r="K36" s="55"/>
      <c r="L36" s="55"/>
      <c r="M36" s="55"/>
      <c r="N36" s="42"/>
      <c r="O36" s="42"/>
      <c r="P36" s="415" t="s">
        <v>20</v>
      </c>
      <c r="Q36" s="416"/>
      <c r="R36" s="416"/>
      <c r="S36" s="417">
        <f>S25+S31+S34</f>
        <v>0</v>
      </c>
      <c r="T36" s="418"/>
      <c r="U36" s="48"/>
      <c r="V36" s="54"/>
    </row>
    <row r="37" spans="1:22" ht="17.25">
      <c r="A37" s="46"/>
      <c r="B37" s="50"/>
      <c r="C37" s="50"/>
      <c r="D37" s="50"/>
      <c r="E37" s="50"/>
      <c r="F37" s="50"/>
      <c r="G37" s="50"/>
      <c r="H37" s="50"/>
      <c r="I37" s="55"/>
      <c r="J37" s="55"/>
      <c r="K37" s="55"/>
      <c r="L37" s="55"/>
      <c r="M37" s="55"/>
      <c r="N37" s="65"/>
      <c r="O37" s="65"/>
      <c r="P37" s="55"/>
      <c r="Q37" s="66"/>
      <c r="R37" s="66"/>
      <c r="S37" s="50"/>
      <c r="T37" s="50"/>
      <c r="U37" s="50"/>
      <c r="V37" s="49"/>
    </row>
    <row r="38" spans="1:22" ht="15.75">
      <c r="A38" s="46"/>
      <c r="B38" s="67"/>
      <c r="C38" s="67"/>
      <c r="D38" s="67"/>
      <c r="E38" s="67"/>
      <c r="F38" s="67"/>
      <c r="G38" s="67"/>
      <c r="H38" s="67"/>
      <c r="I38" s="65"/>
      <c r="J38" s="66"/>
      <c r="K38" s="66"/>
      <c r="L38" s="55"/>
      <c r="M38" s="42"/>
      <c r="N38" s="42"/>
      <c r="O38" s="42"/>
      <c r="P38" s="55"/>
      <c r="Q38" s="66"/>
      <c r="R38" s="66"/>
      <c r="S38" s="50"/>
      <c r="T38" s="50"/>
      <c r="U38" s="50"/>
      <c r="V38" s="54"/>
    </row>
    <row r="39" spans="1:22" ht="15.75">
      <c r="A39" s="46"/>
      <c r="B39" s="67" t="s">
        <v>93</v>
      </c>
      <c r="C39" s="67"/>
      <c r="D39" s="67"/>
      <c r="E39" s="67"/>
      <c r="F39" s="67"/>
      <c r="G39" s="67"/>
      <c r="H39" s="67"/>
      <c r="I39" s="65"/>
      <c r="J39" s="66"/>
      <c r="K39" s="66"/>
      <c r="L39" s="55"/>
      <c r="M39" s="42"/>
      <c r="N39" s="42"/>
      <c r="O39" s="42"/>
      <c r="P39" s="55"/>
      <c r="Q39" s="66"/>
      <c r="R39" s="66"/>
      <c r="S39" s="50"/>
      <c r="T39" s="50"/>
      <c r="U39" s="50"/>
      <c r="V39" s="54"/>
    </row>
    <row r="40" spans="1:22" ht="21.75" customHeight="1" thickBot="1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70"/>
      <c r="R40" s="70"/>
      <c r="S40" s="70"/>
      <c r="T40" s="70"/>
      <c r="U40" s="69"/>
      <c r="V40" s="71"/>
    </row>
    <row r="41" spans="1:20" ht="16.5" hidden="1" thickTop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ht="16.5" hidden="1" thickTop="1"/>
    <row r="43" ht="16.5" hidden="1" thickTop="1"/>
    <row r="44" ht="16.5" hidden="1" thickTop="1"/>
    <row r="45" ht="16.5" hidden="1" thickTop="1"/>
    <row r="46" ht="16.5" hidden="1" thickTop="1"/>
    <row r="47" ht="16.5" hidden="1" thickTop="1"/>
    <row r="48" ht="16.5" hidden="1" thickTop="1"/>
    <row r="49" ht="16.5" hidden="1" thickTop="1"/>
    <row r="50" ht="16.5" hidden="1" thickTop="1"/>
    <row r="51" ht="16.5" hidden="1" thickTop="1"/>
    <row r="52" ht="16.5" hidden="1" thickTop="1"/>
  </sheetData>
  <sheetProtection password="96B3" sheet="1" objects="1" selectLockedCells="1" selectUnlockedCells="1"/>
  <mergeCells count="45">
    <mergeCell ref="X12:AC12"/>
    <mergeCell ref="C6:T6"/>
    <mergeCell ref="C7:T7"/>
    <mergeCell ref="C8:E8"/>
    <mergeCell ref="C9:E9"/>
    <mergeCell ref="C10:E10"/>
    <mergeCell ref="C11:E11"/>
    <mergeCell ref="F8:H8"/>
    <mergeCell ref="I8:T8"/>
    <mergeCell ref="F9:H9"/>
    <mergeCell ref="I9:K9"/>
    <mergeCell ref="L9:N9"/>
    <mergeCell ref="O9:Q9"/>
    <mergeCell ref="R9:T9"/>
    <mergeCell ref="F10:H10"/>
    <mergeCell ref="I10:K10"/>
    <mergeCell ref="L10:N10"/>
    <mergeCell ref="O10:Q10"/>
    <mergeCell ref="R10:T10"/>
    <mergeCell ref="Q25:R25"/>
    <mergeCell ref="S25:T25"/>
    <mergeCell ref="L27:N27"/>
    <mergeCell ref="P27:R27"/>
    <mergeCell ref="S27:T27"/>
    <mergeCell ref="F11:H11"/>
    <mergeCell ref="I11:K11"/>
    <mergeCell ref="L11:N11"/>
    <mergeCell ref="O11:Q11"/>
    <mergeCell ref="R11:T11"/>
    <mergeCell ref="S33:T33"/>
    <mergeCell ref="P34:R34"/>
    <mergeCell ref="S34:T34"/>
    <mergeCell ref="L28:N28"/>
    <mergeCell ref="P28:R28"/>
    <mergeCell ref="S28:T28"/>
    <mergeCell ref="L29:N29"/>
    <mergeCell ref="P29:R29"/>
    <mergeCell ref="S29:T29"/>
    <mergeCell ref="L35:N35"/>
    <mergeCell ref="P36:R36"/>
    <mergeCell ref="S36:T36"/>
    <mergeCell ref="P31:R31"/>
    <mergeCell ref="S31:T31"/>
    <mergeCell ref="L33:N34"/>
    <mergeCell ref="P33:R33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2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B1:CO71"/>
  <sheetViews>
    <sheetView showGridLines="0" showRowColHeaders="0" workbookViewId="0" topLeftCell="A1">
      <selection activeCell="E33" sqref="E33"/>
    </sheetView>
  </sheetViews>
  <sheetFormatPr defaultColWidth="9.140625" defaultRowHeight="12.75" zeroHeight="1"/>
  <cols>
    <col min="1" max="1" width="3.8515625" style="39" customWidth="1"/>
    <col min="2" max="2" width="17.00390625" style="39" customWidth="1"/>
    <col min="3" max="3" width="21.7109375" style="39" customWidth="1"/>
    <col min="4" max="5" width="21.7109375" style="12" customWidth="1"/>
    <col min="6" max="6" width="21.7109375" style="39" customWidth="1"/>
    <col min="7" max="7" width="4.7109375" style="39" customWidth="1"/>
    <col min="8" max="8" width="0" style="39" hidden="1" customWidth="1"/>
    <col min="9" max="16384" width="9.140625" style="12" customWidth="1"/>
  </cols>
  <sheetData>
    <row r="1" spans="4:5" ht="15.75">
      <c r="D1" s="39"/>
      <c r="E1" s="39"/>
    </row>
    <row r="2" spans="3:8" ht="15.75">
      <c r="C2" s="102"/>
      <c r="D2" s="102"/>
      <c r="E2" s="102"/>
      <c r="F2" s="102"/>
      <c r="H2" s="22"/>
    </row>
    <row r="3" spans="3:8" ht="15.75">
      <c r="C3" s="102"/>
      <c r="D3" s="102"/>
      <c r="E3" s="102"/>
      <c r="F3" s="102"/>
      <c r="H3" s="22"/>
    </row>
    <row r="4" spans="3:8" ht="15.75">
      <c r="C4" s="102"/>
      <c r="D4" s="102"/>
      <c r="E4" s="102"/>
      <c r="F4" s="102"/>
      <c r="H4" s="22"/>
    </row>
    <row r="5" spans="4:93" ht="16.5" thickBot="1">
      <c r="D5" s="39"/>
      <c r="E5" s="39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</row>
    <row r="6" spans="2:93" ht="16.5" customHeight="1" thickBot="1">
      <c r="B6" s="466" t="s">
        <v>37</v>
      </c>
      <c r="C6" s="467"/>
      <c r="D6" s="104">
        <v>43952</v>
      </c>
      <c r="E6" s="39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4:93" ht="16.5" thickBot="1">
      <c r="D7" s="39"/>
      <c r="E7" s="39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</row>
    <row r="8" spans="3:93" ht="18" customHeight="1" thickBot="1" thickTop="1">
      <c r="C8" s="470" t="s">
        <v>85</v>
      </c>
      <c r="D8" s="471"/>
      <c r="E8" s="472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</row>
    <row r="9" spans="2:93" ht="18" customHeight="1" thickTop="1">
      <c r="B9" s="122" t="s">
        <v>47</v>
      </c>
      <c r="C9" s="473" t="s">
        <v>50</v>
      </c>
      <c r="D9" s="474"/>
      <c r="E9" s="475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</row>
    <row r="10" spans="2:93" ht="18" customHeight="1">
      <c r="B10" s="123" t="s">
        <v>48</v>
      </c>
      <c r="C10" s="468" t="s">
        <v>58</v>
      </c>
      <c r="D10" s="468"/>
      <c r="E10" s="469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2:93" ht="18" customHeight="1">
      <c r="B11" s="123" t="s">
        <v>46</v>
      </c>
      <c r="C11" s="127" t="s">
        <v>59</v>
      </c>
      <c r="D11" s="128" t="s">
        <v>60</v>
      </c>
      <c r="E11" s="129" t="s">
        <v>61</v>
      </c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2:93" ht="18" customHeight="1">
      <c r="B12" s="123" t="s">
        <v>45</v>
      </c>
      <c r="C12" s="127" t="s">
        <v>62</v>
      </c>
      <c r="D12" s="128" t="s">
        <v>64</v>
      </c>
      <c r="E12" s="129" t="s">
        <v>63</v>
      </c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</row>
    <row r="13" spans="2:93" ht="18" customHeight="1">
      <c r="B13" s="123" t="s">
        <v>44</v>
      </c>
      <c r="C13" s="127" t="s">
        <v>17</v>
      </c>
      <c r="D13" s="128" t="s">
        <v>51</v>
      </c>
      <c r="E13" s="129" t="s">
        <v>51</v>
      </c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</row>
    <row r="14" spans="2:5" ht="18" customHeight="1" thickBot="1">
      <c r="B14" s="124" t="s">
        <v>15</v>
      </c>
      <c r="C14" s="130" t="s">
        <v>43</v>
      </c>
      <c r="D14" s="131" t="s">
        <v>57</v>
      </c>
      <c r="E14" s="132" t="s">
        <v>43</v>
      </c>
    </row>
    <row r="15" spans="2:5" ht="18" customHeight="1" thickTop="1">
      <c r="B15" s="125" t="s">
        <v>2</v>
      </c>
      <c r="C15" s="111"/>
      <c r="D15" s="112"/>
      <c r="E15" s="113"/>
    </row>
    <row r="16" spans="2:5" ht="18" customHeight="1">
      <c r="B16" s="125" t="s">
        <v>3</v>
      </c>
      <c r="C16" s="114"/>
      <c r="D16" s="115"/>
      <c r="E16" s="116"/>
    </row>
    <row r="17" spans="2:5" ht="18" customHeight="1">
      <c r="B17" s="125" t="s">
        <v>4</v>
      </c>
      <c r="C17" s="114"/>
      <c r="D17" s="115"/>
      <c r="E17" s="116"/>
    </row>
    <row r="18" spans="2:5" ht="18" customHeight="1">
      <c r="B18" s="125" t="s">
        <v>5</v>
      </c>
      <c r="C18" s="114"/>
      <c r="D18" s="115"/>
      <c r="E18" s="116"/>
    </row>
    <row r="19" spans="2:5" ht="18" customHeight="1">
      <c r="B19" s="125" t="s">
        <v>6</v>
      </c>
      <c r="C19" s="114"/>
      <c r="D19" s="115"/>
      <c r="E19" s="116"/>
    </row>
    <row r="20" spans="2:5" ht="18" customHeight="1">
      <c r="B20" s="125" t="s">
        <v>7</v>
      </c>
      <c r="C20" s="114"/>
      <c r="D20" s="115"/>
      <c r="E20" s="116"/>
    </row>
    <row r="21" spans="2:5" ht="18" customHeight="1">
      <c r="B21" s="125" t="s">
        <v>8</v>
      </c>
      <c r="C21" s="114"/>
      <c r="D21" s="115"/>
      <c r="E21" s="116"/>
    </row>
    <row r="22" spans="2:5" ht="18" customHeight="1">
      <c r="B22" s="125" t="s">
        <v>9</v>
      </c>
      <c r="C22" s="114"/>
      <c r="D22" s="115"/>
      <c r="E22" s="116"/>
    </row>
    <row r="23" spans="2:5" ht="18" customHeight="1">
      <c r="B23" s="125" t="s">
        <v>10</v>
      </c>
      <c r="C23" s="114"/>
      <c r="D23" s="115"/>
      <c r="E23" s="116"/>
    </row>
    <row r="24" spans="2:5" ht="18" customHeight="1" thickBot="1">
      <c r="B24" s="126" t="s">
        <v>18</v>
      </c>
      <c r="C24" s="117"/>
      <c r="D24" s="118"/>
      <c r="E24" s="119"/>
    </row>
    <row r="25" spans="2:5" ht="18" customHeight="1" thickBot="1" thickTop="1">
      <c r="B25" s="126" t="s">
        <v>11</v>
      </c>
      <c r="C25" s="120">
        <f>SUM(C15:C24)</f>
        <v>0</v>
      </c>
      <c r="D25" s="120">
        <f>SUM(D15:D24)</f>
        <v>0</v>
      </c>
      <c r="E25" s="121">
        <f>SUM(E15:E24)</f>
        <v>0</v>
      </c>
    </row>
    <row r="26" spans="4:5" ht="17.25" thickBot="1" thickTop="1">
      <c r="D26" s="39"/>
      <c r="E26" s="39"/>
    </row>
    <row r="27" spans="2:5" ht="18" customHeight="1" thickBot="1" thickTop="1">
      <c r="B27" s="109" t="s">
        <v>19</v>
      </c>
      <c r="C27" s="110"/>
      <c r="D27" s="110"/>
      <c r="E27" s="133">
        <f>SUM(C25:E25)</f>
        <v>0</v>
      </c>
    </row>
    <row r="28" spans="4:5" ht="18" customHeight="1" thickBot="1" thickTop="1">
      <c r="D28" s="39"/>
      <c r="E28" s="39"/>
    </row>
    <row r="29" spans="2:5" ht="18" customHeight="1" thickBot="1" thickTop="1">
      <c r="B29" s="109" t="s">
        <v>16</v>
      </c>
      <c r="C29" s="110"/>
      <c r="D29" s="110"/>
      <c r="E29" s="24"/>
    </row>
    <row r="30" spans="2:5" ht="18" customHeight="1" thickBot="1" thickTop="1">
      <c r="B30" s="108"/>
      <c r="C30" s="108"/>
      <c r="D30" s="108"/>
      <c r="E30" s="106"/>
    </row>
    <row r="31" spans="2:5" ht="18" customHeight="1" thickBot="1" thickTop="1">
      <c r="B31" s="109" t="s">
        <v>65</v>
      </c>
      <c r="C31" s="110"/>
      <c r="D31" s="110"/>
      <c r="E31" s="24"/>
    </row>
    <row r="32" spans="2:5" ht="18" customHeight="1" thickBot="1" thickTop="1">
      <c r="B32" s="107"/>
      <c r="C32" s="107"/>
      <c r="D32" s="107"/>
      <c r="E32" s="106"/>
    </row>
    <row r="33" spans="2:5" ht="18" customHeight="1" thickBot="1" thickTop="1">
      <c r="B33" s="109" t="s">
        <v>66</v>
      </c>
      <c r="C33" s="110"/>
      <c r="D33" s="110"/>
      <c r="E33" s="24"/>
    </row>
    <row r="34" spans="2:5" ht="16.5" thickTop="1">
      <c r="B34" s="106"/>
      <c r="C34" s="106">
        <f aca="true" t="shared" si="0" ref="C34:D38">IF(F33&gt;F23,"Cobertura Dental: Quantidade maior que total de clientes.","")</f>
      </c>
      <c r="D34" s="106">
        <f t="shared" si="0"/>
      </c>
      <c r="E34" s="106" t="e">
        <f>IF(#REF!&gt;#REF!,"Cobertura Dental: Quantidade maior que total de clientes.","")</f>
        <v>#REF!</v>
      </c>
    </row>
    <row r="35" spans="2:5" ht="15.75">
      <c r="B35" s="106"/>
      <c r="C35" s="106">
        <f t="shared" si="0"/>
      </c>
      <c r="D35" s="106">
        <f t="shared" si="0"/>
      </c>
      <c r="E35" s="106" t="e">
        <f>IF(#REF!&gt;#REF!,"Cobertura Dental: Quantidade maior que total de clientes.","")</f>
        <v>#REF!</v>
      </c>
    </row>
    <row r="36" spans="2:5" ht="15.75" hidden="1">
      <c r="B36" s="106"/>
      <c r="C36" s="106">
        <f t="shared" si="0"/>
      </c>
      <c r="D36" s="23">
        <f t="shared" si="0"/>
      </c>
      <c r="E36" s="23" t="e">
        <f>IF(#REF!&gt;#REF!,"Cobertura Dental: Quantidade maior que total de clientes.","")</f>
        <v>#REF!</v>
      </c>
    </row>
    <row r="37" spans="2:5" ht="18.75" customHeight="1" hidden="1">
      <c r="B37" s="106" t="e">
        <f>IF(E36&gt;E26,"Cobertura Dental: Quantidade maior que total de clientes.","")</f>
        <v>#REF!</v>
      </c>
      <c r="C37" s="106">
        <f t="shared" si="0"/>
      </c>
      <c r="D37" s="23">
        <f t="shared" si="0"/>
      </c>
      <c r="E37" s="23" t="e">
        <f>IF(#REF!&gt;#REF!,"Cobertura Dental: Quantidade maior que total de clientes.","")</f>
        <v>#REF!</v>
      </c>
    </row>
    <row r="38" spans="2:5" ht="15.75" hidden="1">
      <c r="B38" s="106"/>
      <c r="C38" s="106">
        <f t="shared" si="0"/>
      </c>
      <c r="D38" s="23">
        <f t="shared" si="0"/>
      </c>
      <c r="E38" s="23" t="e">
        <f>IF(#REF!&gt;#REF!,"Cobertura Dental: Quantidade maior que total de clientes.","")</f>
        <v>#REF!</v>
      </c>
    </row>
    <row r="39" spans="4:5" ht="15.75" hidden="1">
      <c r="D39" s="22"/>
      <c r="E39" s="22"/>
    </row>
    <row r="40" spans="4:5" ht="15.75" hidden="1">
      <c r="D40" s="22"/>
      <c r="E40" s="22"/>
    </row>
    <row r="41" spans="4:5" ht="15.75" hidden="1">
      <c r="D41" s="22"/>
      <c r="E41" s="22"/>
    </row>
    <row r="42" spans="4:5" ht="15.75" hidden="1">
      <c r="D42" s="22"/>
      <c r="E42" s="22"/>
    </row>
    <row r="43" ht="15.75" hidden="1"/>
    <row r="44" ht="15.75" hidden="1">
      <c r="B44" s="39">
        <f>IF(AND(E27&gt;=30,E27&lt;=99),1,0)</f>
        <v>0</v>
      </c>
    </row>
    <row r="45" ht="15.75" hidden="1">
      <c r="B45" s="179">
        <f ca="1">TODAY()</f>
        <v>43950</v>
      </c>
    </row>
    <row r="46" spans="2:3" ht="15.75" hidden="1">
      <c r="B46" s="39">
        <f>D6-B45</f>
        <v>2</v>
      </c>
      <c r="C46" s="180"/>
    </row>
    <row r="47" ht="16.5" customHeight="1" hidden="1">
      <c r="B47" s="39">
        <f>IF(B46&lt;=0,0,1)</f>
        <v>1</v>
      </c>
    </row>
    <row r="48" ht="15.75" hidden="1">
      <c r="B48" s="39" t="str">
        <f>IF(AND(E27&gt;=30,E27&lt;=99,B47=1),"OK","ERRO")</f>
        <v>ERRO</v>
      </c>
    </row>
    <row r="49" ht="15.75" hidden="1">
      <c r="B49" s="39">
        <f>IF(OR(E31="",AND(E31&gt;=0,E31&lt;=99)),1,0)</f>
        <v>1</v>
      </c>
    </row>
    <row r="50" ht="15.75" hidden="1">
      <c r="B50" s="39" t="e">
        <f>IF(OR(E37="",AND(E37&gt;=0,E37&lt;=99)),1,0)</f>
        <v>#REF!</v>
      </c>
    </row>
    <row r="51" ht="15.75" hidden="1">
      <c r="B51" s="39" t="e">
        <f>IF(AND(B49=1,B50=1),1,0)</f>
        <v>#REF!</v>
      </c>
    </row>
    <row r="52" ht="15.75" hidden="1">
      <c r="B52" s="39">
        <f>IF(ISERROR(IF(AND(B48="OK",E29&lt;&gt;"",B44=1,E29&lt;=E27,B51=1),1,0)),0,(IF(AND(B48="OK",E29&lt;&gt;"",B44=1,E29&lt;=E27,B51=1),1,0)))</f>
        <v>0</v>
      </c>
    </row>
    <row r="53" ht="15.75" hidden="1">
      <c r="B53" s="39">
        <f>IF(AND(B52=1,J18&gt;=6,OR(BO56=3,BO56=4)),1,IF(AND(B52=1,J18&lt;6,BO56&gt;=5),1,0))</f>
        <v>0</v>
      </c>
    </row>
    <row r="54" ht="15.75" hidden="1"/>
    <row r="55" ht="15.75" hidden="1"/>
    <row r="56" spans="7:8" ht="15.75" hidden="1">
      <c r="G56" s="103"/>
      <c r="H56" s="103"/>
    </row>
    <row r="57" spans="7:8" ht="15.75" hidden="1">
      <c r="G57" s="103"/>
      <c r="H57" s="103"/>
    </row>
    <row r="58" spans="7:42" ht="15.75" hidden="1">
      <c r="G58" s="103"/>
      <c r="H58" s="10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</row>
    <row r="59" spans="7:53" ht="15.75" hidden="1">
      <c r="G59" s="103"/>
      <c r="H59" s="10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R59" s="15"/>
      <c r="AS59" s="14"/>
      <c r="AT59" s="14"/>
      <c r="AU59" s="14"/>
      <c r="AV59" s="14"/>
      <c r="AW59" s="14"/>
      <c r="AX59" s="14"/>
      <c r="AY59" s="14"/>
      <c r="AZ59" s="14"/>
      <c r="BA59" s="14"/>
    </row>
    <row r="60" spans="2:53" ht="15.75" hidden="1">
      <c r="B60" s="105"/>
      <c r="C60" s="105"/>
      <c r="D60" s="21"/>
      <c r="E60" s="21"/>
      <c r="F60" s="105"/>
      <c r="G60" s="10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</row>
    <row r="61" spans="2:80" ht="15.75" hidden="1">
      <c r="B61" s="105"/>
      <c r="C61" s="105"/>
      <c r="D61" s="21"/>
      <c r="E61" s="21"/>
      <c r="F61" s="105"/>
      <c r="G61" s="10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BX61" s="14"/>
      <c r="BY61" s="14"/>
      <c r="BZ61" s="14"/>
      <c r="CA61" s="14"/>
      <c r="CB61" s="14"/>
    </row>
    <row r="62" spans="2:80" ht="15.75" hidden="1">
      <c r="B62" s="105"/>
      <c r="C62" s="105"/>
      <c r="D62" s="21"/>
      <c r="E62" s="21"/>
      <c r="F62" s="105"/>
      <c r="G62" s="10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BX62" s="14"/>
      <c r="BY62" s="14"/>
      <c r="BZ62" s="14"/>
      <c r="CA62" s="14"/>
      <c r="CB62" s="14"/>
    </row>
    <row r="63" spans="10:42" ht="15.75" hidden="1"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</row>
    <row r="64" spans="3:42" ht="15.75" hidden="1">
      <c r="C64" s="105"/>
      <c r="D64" s="21"/>
      <c r="E64" s="21"/>
      <c r="F64" s="10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</row>
    <row r="65" spans="10:42" ht="15.75" hidden="1"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</row>
    <row r="66" ht="15.75" hidden="1"/>
    <row r="67" spans="2:6" ht="15.75" hidden="1">
      <c r="B67" s="105"/>
      <c r="C67" s="105"/>
      <c r="D67" s="21"/>
      <c r="E67" s="21"/>
      <c r="F67" s="105"/>
    </row>
    <row r="68" spans="3:6" ht="15.75" hidden="1">
      <c r="C68" s="105"/>
      <c r="D68" s="21"/>
      <c r="E68" s="21"/>
      <c r="F68" s="105"/>
    </row>
    <row r="69" spans="2:6" ht="15.75" hidden="1">
      <c r="B69" s="105"/>
      <c r="C69" s="105"/>
      <c r="D69" s="21"/>
      <c r="E69" s="21"/>
      <c r="F69" s="105"/>
    </row>
    <row r="70" ht="15.75" hidden="1"/>
    <row r="71" ht="15.75" hidden="1">
      <c r="BM71" s="12" t="s">
        <v>13</v>
      </c>
    </row>
    <row r="72" ht="15.75" hidden="1"/>
    <row r="73" ht="15.75" hidden="1"/>
    <row r="74" ht="15.75" hidden="1"/>
  </sheetData>
  <sheetProtection password="A973" sheet="1" objects="1" selectLockedCells="1"/>
  <mergeCells count="4">
    <mergeCell ref="B6:C6"/>
    <mergeCell ref="C10:E10"/>
    <mergeCell ref="C8:E8"/>
    <mergeCell ref="C9:E9"/>
  </mergeCells>
  <conditionalFormatting sqref="B30:E30">
    <cfRule type="cellIs" priority="1" dxfId="0" operator="equal" stopIfTrue="1">
      <formula>"Quantidade maior que total de clientes"</formula>
    </cfRule>
    <cfRule type="cellIs" priority="2" dxfId="0" operator="equal" stopIfTrue="1">
      <formula>"Campo *QUANTIDADE DE TITULARES* é obrigatório"</formula>
    </cfRule>
  </conditionalFormatting>
  <conditionalFormatting sqref="B34:E38">
    <cfRule type="cellIs" priority="3" dxfId="0" operator="equal" stopIfTrue="1">
      <formula>"Cobertura Dental: Quantidade maior que total de clientes."</formula>
    </cfRule>
  </conditionalFormatting>
  <conditionalFormatting sqref="B32:E32">
    <cfRule type="cellIs" priority="4" dxfId="0" operator="equal" stopIfTrue="1">
      <formula>"Quantidade maior que total de clientes"</formula>
    </cfRule>
    <cfRule type="cellIs" priority="5" dxfId="0" operator="equal" stopIfTrue="1">
      <formula>"Quantidade maior que total de clientes"</formula>
    </cfRule>
    <cfRule type="cellIs" priority="6" dxfId="0" operator="equal" stopIfTrue="1">
      <formula>"Campo *QUANTIDADE DE TITULARES* é obrigatório"</formula>
    </cfRule>
  </conditionalFormatting>
  <dataValidations count="1">
    <dataValidation type="whole" operator="greaterThan" allowBlank="1" showInputMessage="1" showErrorMessage="1" errorTitle="Atenção !" error="Quantidade de Titulares não pode ser igual a zero." sqref="E29">
      <formula1>0</formula1>
    </dataValidation>
  </dataValidations>
  <printOptions/>
  <pageMargins left="0.787401575" right="0.787401575" top="0.984251969" bottom="0.984251969" header="0.492125985" footer="0.492125985"/>
  <pageSetup horizontalDpi="1200" verticalDpi="1200" orientation="portrait" paperSize="9" scale="72" r:id="rId3"/>
  <colBreaks count="1" manualBreakCount="1">
    <brk id="8" max="65535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IN43"/>
  <sheetViews>
    <sheetView showGridLines="0" showRowColHeaders="0" showZeros="0" zoomScalePageLayoutView="0" workbookViewId="0" topLeftCell="A1">
      <selection activeCell="C6" sqref="C6:K6"/>
    </sheetView>
  </sheetViews>
  <sheetFormatPr defaultColWidth="0" defaultRowHeight="12.75" zeroHeight="1"/>
  <cols>
    <col min="1" max="1" width="3.28125" style="1" customWidth="1"/>
    <col min="2" max="2" width="17.28125" style="2" customWidth="1"/>
    <col min="3" max="3" width="7.421875" style="2" customWidth="1"/>
    <col min="4" max="4" width="8.57421875" style="2" customWidth="1"/>
    <col min="5" max="5" width="12.7109375" style="2" customWidth="1"/>
    <col min="6" max="6" width="7.421875" style="2" customWidth="1"/>
    <col min="7" max="7" width="8.57421875" style="2" customWidth="1"/>
    <col min="8" max="8" width="12.7109375" style="2" customWidth="1"/>
    <col min="9" max="9" width="7.421875" style="3" customWidth="1"/>
    <col min="10" max="10" width="8.57421875" style="3" customWidth="1"/>
    <col min="11" max="11" width="12.7109375" style="3" customWidth="1"/>
    <col min="12" max="12" width="6.140625" style="3" customWidth="1"/>
    <col min="13" max="13" width="3.7109375" style="3" customWidth="1"/>
    <col min="14" max="15" width="16.8515625" style="3" hidden="1" customWidth="1"/>
    <col min="16" max="16" width="15.140625" style="3" hidden="1" customWidth="1"/>
    <col min="17" max="247" width="9.140625" style="3" hidden="1" customWidth="1"/>
    <col min="248" max="249" width="6.140625" style="3" hidden="1" customWidth="1"/>
    <col min="250" max="250" width="9.140625" style="3" hidden="1" customWidth="1"/>
    <col min="251" max="252" width="6.140625" style="3" hidden="1" customWidth="1"/>
    <col min="253" max="16384" width="9.140625" style="3" hidden="1" customWidth="1"/>
  </cols>
  <sheetData>
    <row r="1" spans="1:12" ht="17.25" thickTop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.75">
      <c r="A2" s="46"/>
      <c r="B2" s="173"/>
      <c r="C2" s="209"/>
      <c r="D2" s="209"/>
      <c r="E2" s="209"/>
      <c r="F2" s="209"/>
      <c r="G2" s="209"/>
      <c r="H2" s="209"/>
      <c r="I2" s="209"/>
      <c r="J2" s="210"/>
      <c r="K2" s="210"/>
      <c r="L2" s="49"/>
    </row>
    <row r="3" spans="1:12" ht="16.5" customHeight="1">
      <c r="A3" s="46"/>
      <c r="B3" s="173"/>
      <c r="C3" s="209"/>
      <c r="D3" s="209"/>
      <c r="E3" s="209"/>
      <c r="F3" s="209"/>
      <c r="G3" s="209"/>
      <c r="H3" s="209"/>
      <c r="I3" s="211"/>
      <c r="J3" s="210"/>
      <c r="K3" s="210"/>
      <c r="L3" s="49"/>
    </row>
    <row r="4" spans="1:12" ht="16.5" customHeight="1">
      <c r="A4" s="46"/>
      <c r="B4" s="173"/>
      <c r="C4" s="209"/>
      <c r="D4" s="209"/>
      <c r="E4" s="209"/>
      <c r="F4" s="209"/>
      <c r="G4" s="209"/>
      <c r="H4" s="209"/>
      <c r="I4" s="211"/>
      <c r="J4" s="210"/>
      <c r="K4" s="210"/>
      <c r="L4" s="49"/>
    </row>
    <row r="5" spans="1:13" s="25" customFormat="1" ht="17.25" thickBot="1">
      <c r="A5" s="46"/>
      <c r="B5" s="173"/>
      <c r="C5" s="48"/>
      <c r="D5" s="48"/>
      <c r="E5" s="48"/>
      <c r="F5" s="48"/>
      <c r="G5" s="48"/>
      <c r="H5" s="48"/>
      <c r="I5" s="48"/>
      <c r="J5" s="48"/>
      <c r="K5" s="48"/>
      <c r="L5" s="49"/>
      <c r="M5" s="3"/>
    </row>
    <row r="6" spans="1:12" ht="18" customHeight="1" thickBot="1" thickTop="1">
      <c r="A6" s="46"/>
      <c r="B6" s="173"/>
      <c r="C6" s="476" t="s">
        <v>85</v>
      </c>
      <c r="D6" s="477"/>
      <c r="E6" s="477"/>
      <c r="F6" s="477"/>
      <c r="G6" s="477"/>
      <c r="H6" s="477"/>
      <c r="I6" s="477"/>
      <c r="J6" s="477"/>
      <c r="K6" s="478"/>
      <c r="L6" s="49"/>
    </row>
    <row r="7" spans="1:12" ht="18" customHeight="1" thickTop="1">
      <c r="A7" s="46"/>
      <c r="B7" s="212" t="s">
        <v>47</v>
      </c>
      <c r="C7" s="479" t="str">
        <f>Simulador_COM_COPART!C9</f>
        <v>Ambulatorial + Hospitalar com Obstetrícia</v>
      </c>
      <c r="D7" s="480"/>
      <c r="E7" s="480"/>
      <c r="F7" s="480"/>
      <c r="G7" s="480"/>
      <c r="H7" s="480"/>
      <c r="I7" s="480"/>
      <c r="J7" s="480"/>
      <c r="K7" s="481"/>
      <c r="L7" s="49"/>
    </row>
    <row r="8" spans="1:12" ht="18" customHeight="1">
      <c r="A8" s="46"/>
      <c r="B8" s="217" t="s">
        <v>48</v>
      </c>
      <c r="C8" s="493" t="str">
        <f>Simulador_COM_COPART!C10</f>
        <v>Estadual</v>
      </c>
      <c r="D8" s="494"/>
      <c r="E8" s="494"/>
      <c r="F8" s="494"/>
      <c r="G8" s="494"/>
      <c r="H8" s="494"/>
      <c r="I8" s="494"/>
      <c r="J8" s="494"/>
      <c r="K8" s="495"/>
      <c r="L8" s="49"/>
    </row>
    <row r="9" spans="1:12" ht="18" customHeight="1">
      <c r="A9" s="46"/>
      <c r="B9" s="219" t="s">
        <v>46</v>
      </c>
      <c r="C9" s="484" t="str">
        <f>Simulador_COM_COPART!C11</f>
        <v>UniPart Básico QC</v>
      </c>
      <c r="D9" s="484"/>
      <c r="E9" s="484"/>
      <c r="F9" s="484" t="str">
        <f>Simulador_COM_COPART!D11</f>
        <v>UniPart Básico QP</v>
      </c>
      <c r="G9" s="484"/>
      <c r="H9" s="484"/>
      <c r="I9" s="484" t="str">
        <f>Simulador_COM_COPART!E11</f>
        <v>UniPart Especial</v>
      </c>
      <c r="J9" s="484"/>
      <c r="K9" s="485"/>
      <c r="L9" s="49"/>
    </row>
    <row r="10" spans="1:12" ht="18" customHeight="1">
      <c r="A10" s="46"/>
      <c r="B10" s="219" t="s">
        <v>45</v>
      </c>
      <c r="C10" s="484" t="str">
        <f>Simulador_COM_COPART!C12</f>
        <v>474.210/15-9</v>
      </c>
      <c r="D10" s="484"/>
      <c r="E10" s="484"/>
      <c r="F10" s="484" t="str">
        <f>Simulador_COM_COPART!D12</f>
        <v>474.215/15-0</v>
      </c>
      <c r="G10" s="484"/>
      <c r="H10" s="484"/>
      <c r="I10" s="484" t="str">
        <f>Simulador_COM_COPART!E12</f>
        <v>474.214/15-1</v>
      </c>
      <c r="J10" s="484"/>
      <c r="K10" s="485"/>
      <c r="L10" s="49"/>
    </row>
    <row r="11" spans="1:16" ht="18" customHeight="1" thickBot="1">
      <c r="A11" s="46"/>
      <c r="B11" s="219" t="s">
        <v>44</v>
      </c>
      <c r="C11" s="484" t="str">
        <f>Simulador_COM_COPART!C13</f>
        <v>Quarto Coletivo</v>
      </c>
      <c r="D11" s="484"/>
      <c r="E11" s="484"/>
      <c r="F11" s="484" t="str">
        <f>Simulador_COM_COPART!D13</f>
        <v>Quarto Individual</v>
      </c>
      <c r="G11" s="484"/>
      <c r="H11" s="484"/>
      <c r="I11" s="484" t="str">
        <f>Simulador_COM_COPART!E13</f>
        <v>Quarto Individual</v>
      </c>
      <c r="J11" s="484"/>
      <c r="K11" s="485"/>
      <c r="L11" s="49"/>
      <c r="N11" s="34" t="s">
        <v>59</v>
      </c>
      <c r="O11" s="34" t="s">
        <v>60</v>
      </c>
      <c r="P11" s="34" t="s">
        <v>61</v>
      </c>
    </row>
    <row r="12" spans="1:245" s="18" customFormat="1" ht="18" customHeight="1" thickBot="1">
      <c r="A12" s="46"/>
      <c r="B12" s="218" t="s">
        <v>70</v>
      </c>
      <c r="C12" s="220" t="s">
        <v>0</v>
      </c>
      <c r="D12" s="221" t="s">
        <v>32</v>
      </c>
      <c r="E12" s="222" t="s">
        <v>1</v>
      </c>
      <c r="F12" s="222" t="s">
        <v>0</v>
      </c>
      <c r="G12" s="221" t="s">
        <v>32</v>
      </c>
      <c r="H12" s="222" t="s">
        <v>1</v>
      </c>
      <c r="I12" s="222" t="s">
        <v>0</v>
      </c>
      <c r="J12" s="221" t="s">
        <v>32</v>
      </c>
      <c r="K12" s="223" t="s">
        <v>1</v>
      </c>
      <c r="L12" s="49"/>
      <c r="M12" s="3"/>
      <c r="N12" s="505"/>
      <c r="O12" s="505"/>
      <c r="P12" s="50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</row>
    <row r="13" spans="1:16" ht="18" customHeight="1" thickTop="1">
      <c r="A13" s="174">
        <v>6</v>
      </c>
      <c r="B13" s="213" t="s">
        <v>21</v>
      </c>
      <c r="C13" s="225">
        <f>IF(Simulador_COM_COPART!C15="","",Simulador_COM_COPART!C15)</f>
      </c>
      <c r="D13" s="224">
        <f aca="true" t="shared" si="0" ref="D13:D22">IF($M$23&lt;=1,"",N13)</f>
      </c>
      <c r="E13" s="224">
        <f>_xlfn.IFERROR(IF(C13="","",ROUND(C13*D13,2)),"Inválido")</f>
      </c>
      <c r="F13" s="225">
        <f>IF(Simulador_COM_COPART!D15="","",Simulador_COM_COPART!D15)</f>
      </c>
      <c r="G13" s="224">
        <f aca="true" t="shared" si="1" ref="G13:G22">IF($M$23&lt;=1,"",O13)</f>
      </c>
      <c r="H13" s="224">
        <f>_xlfn.IFERROR(IF(F13="","",ROUND(F13*G13,2)),"Inválido")</f>
      </c>
      <c r="I13" s="225">
        <f>IF(Simulador_COM_COPART!E15="","",Simulador_COM_COPART!E15)</f>
      </c>
      <c r="J13" s="224">
        <f aca="true" t="shared" si="2" ref="J13:J22">IF($M$23&lt;=1,"",P13)</f>
      </c>
      <c r="K13" s="226">
        <f>_xlfn.IFERROR(IF(I13="","",ROUND(I13*J13,2)),"Inválido")</f>
      </c>
      <c r="L13" s="49"/>
      <c r="N13" s="34">
        <v>156.85</v>
      </c>
      <c r="O13" s="34">
        <v>179.79</v>
      </c>
      <c r="P13" s="34">
        <v>211.22</v>
      </c>
    </row>
    <row r="14" spans="1:16" ht="18" customHeight="1">
      <c r="A14" s="174">
        <f aca="true" t="shared" si="3" ref="A14:A22">A13+1</f>
        <v>7</v>
      </c>
      <c r="B14" s="214" t="s">
        <v>22</v>
      </c>
      <c r="C14" s="228">
        <f>IF(Simulador_COM_COPART!C16="","",Simulador_COM_COPART!C16)</f>
      </c>
      <c r="D14" s="227">
        <f t="shared" si="0"/>
      </c>
      <c r="E14" s="227">
        <f aca="true" t="shared" si="4" ref="E14:E22">_xlfn.IFERROR(IF(C14="","",ROUND(C14*D14,2)),"Inválido")</f>
      </c>
      <c r="F14" s="228">
        <f>IF(Simulador_COM_COPART!D16="","",Simulador_COM_COPART!D16)</f>
      </c>
      <c r="G14" s="227">
        <f t="shared" si="1"/>
      </c>
      <c r="H14" s="227">
        <f aca="true" t="shared" si="5" ref="H14:H22">_xlfn.IFERROR(IF(F14="","",ROUND(F14*G14,2)),"Inválido")</f>
      </c>
      <c r="I14" s="228">
        <f>IF(Simulador_COM_COPART!E16="","",Simulador_COM_COPART!E16)</f>
      </c>
      <c r="J14" s="227">
        <f t="shared" si="2"/>
      </c>
      <c r="K14" s="229">
        <f aca="true" t="shared" si="6" ref="K14:K22">_xlfn.IFERROR(IF(I14="","",ROUND(I14*J14,2)),"Inválido")</f>
      </c>
      <c r="L14" s="49"/>
      <c r="N14" s="34">
        <v>211.75</v>
      </c>
      <c r="O14" s="34">
        <v>242.72</v>
      </c>
      <c r="P14" s="34">
        <v>285.15</v>
      </c>
    </row>
    <row r="15" spans="1:16" ht="18" customHeight="1">
      <c r="A15" s="174">
        <f t="shared" si="3"/>
        <v>8</v>
      </c>
      <c r="B15" s="215" t="s">
        <v>23</v>
      </c>
      <c r="C15" s="231">
        <f>IF(Simulador_COM_COPART!C17="","",Simulador_COM_COPART!C17)</f>
      </c>
      <c r="D15" s="230">
        <f t="shared" si="0"/>
      </c>
      <c r="E15" s="230">
        <f t="shared" si="4"/>
      </c>
      <c r="F15" s="231">
        <f>IF(Simulador_COM_COPART!D17="","",Simulador_COM_COPART!D17)</f>
      </c>
      <c r="G15" s="230">
        <f t="shared" si="1"/>
      </c>
      <c r="H15" s="230">
        <f t="shared" si="5"/>
      </c>
      <c r="I15" s="231">
        <f>IF(Simulador_COM_COPART!E17="","",Simulador_COM_COPART!E17)</f>
      </c>
      <c r="J15" s="230">
        <f t="shared" si="2"/>
      </c>
      <c r="K15" s="232">
        <f t="shared" si="6"/>
      </c>
      <c r="L15" s="49"/>
      <c r="N15" s="34">
        <v>232.93</v>
      </c>
      <c r="O15" s="34">
        <v>266.99</v>
      </c>
      <c r="P15" s="34">
        <v>313.67</v>
      </c>
    </row>
    <row r="16" spans="1:16" ht="18" customHeight="1">
      <c r="A16" s="174">
        <f t="shared" si="3"/>
        <v>9</v>
      </c>
      <c r="B16" s="214" t="s">
        <v>24</v>
      </c>
      <c r="C16" s="228">
        <f>IF(Simulador_COM_COPART!C18="","",Simulador_COM_COPART!C18)</f>
      </c>
      <c r="D16" s="227">
        <f t="shared" si="0"/>
      </c>
      <c r="E16" s="227">
        <f t="shared" si="4"/>
      </c>
      <c r="F16" s="228">
        <f>IF(Simulador_COM_COPART!D18="","",Simulador_COM_COPART!D18)</f>
      </c>
      <c r="G16" s="227">
        <f t="shared" si="1"/>
      </c>
      <c r="H16" s="227">
        <f t="shared" si="5"/>
      </c>
      <c r="I16" s="228">
        <f>IF(Simulador_COM_COPART!E18="","",Simulador_COM_COPART!E18)</f>
      </c>
      <c r="J16" s="227">
        <f t="shared" si="2"/>
      </c>
      <c r="K16" s="229">
        <f t="shared" si="6"/>
      </c>
      <c r="L16" s="49"/>
      <c r="N16" s="34">
        <v>256.22</v>
      </c>
      <c r="O16" s="34">
        <v>293.69</v>
      </c>
      <c r="P16" s="34">
        <v>345.04</v>
      </c>
    </row>
    <row r="17" spans="1:16" ht="18" customHeight="1">
      <c r="A17" s="174">
        <f t="shared" si="3"/>
        <v>10</v>
      </c>
      <c r="B17" s="215" t="s">
        <v>25</v>
      </c>
      <c r="C17" s="231">
        <f>IF(Simulador_COM_COPART!C19="","",Simulador_COM_COPART!C19)</f>
      </c>
      <c r="D17" s="230">
        <f t="shared" si="0"/>
      </c>
      <c r="E17" s="230">
        <f t="shared" si="4"/>
      </c>
      <c r="F17" s="231">
        <f>IF(Simulador_COM_COPART!D19="","",Simulador_COM_COPART!D19)</f>
      </c>
      <c r="G17" s="230">
        <f t="shared" si="1"/>
      </c>
      <c r="H17" s="230">
        <f t="shared" si="5"/>
      </c>
      <c r="I17" s="231">
        <f>IF(Simulador_COM_COPART!E19="","",Simulador_COM_COPART!E19)</f>
      </c>
      <c r="J17" s="230">
        <f t="shared" si="2"/>
      </c>
      <c r="K17" s="232">
        <f t="shared" si="6"/>
      </c>
      <c r="L17" s="49"/>
      <c r="N17" s="34">
        <v>263.91</v>
      </c>
      <c r="O17" s="34">
        <v>302.5</v>
      </c>
      <c r="P17" s="34">
        <v>355.39</v>
      </c>
    </row>
    <row r="18" spans="1:16" ht="18" customHeight="1">
      <c r="A18" s="174">
        <f t="shared" si="3"/>
        <v>11</v>
      </c>
      <c r="B18" s="214" t="s">
        <v>26</v>
      </c>
      <c r="C18" s="228">
        <f>IF(Simulador_COM_COPART!C20="","",Simulador_COM_COPART!C20)</f>
      </c>
      <c r="D18" s="227">
        <f t="shared" si="0"/>
      </c>
      <c r="E18" s="227">
        <f t="shared" si="4"/>
      </c>
      <c r="F18" s="228">
        <f>IF(Simulador_COM_COPART!D20="","",Simulador_COM_COPART!D20)</f>
      </c>
      <c r="G18" s="227">
        <f t="shared" si="1"/>
      </c>
      <c r="H18" s="227">
        <f t="shared" si="5"/>
      </c>
      <c r="I18" s="228">
        <f>IF(Simulador_COM_COPART!E20="","",Simulador_COM_COPART!E20)</f>
      </c>
      <c r="J18" s="227">
        <f t="shared" si="2"/>
      </c>
      <c r="K18" s="229">
        <f t="shared" si="6"/>
      </c>
      <c r="L18" s="49"/>
      <c r="N18" s="34">
        <v>271.83</v>
      </c>
      <c r="O18" s="34">
        <v>311.58</v>
      </c>
      <c r="P18" s="34">
        <v>366.05</v>
      </c>
    </row>
    <row r="19" spans="1:16" ht="18" customHeight="1">
      <c r="A19" s="174">
        <f t="shared" si="3"/>
        <v>12</v>
      </c>
      <c r="B19" s="215" t="s">
        <v>27</v>
      </c>
      <c r="C19" s="231">
        <f>IF(Simulador_COM_COPART!C21="","",Simulador_COM_COPART!C21)</f>
      </c>
      <c r="D19" s="230">
        <f t="shared" si="0"/>
      </c>
      <c r="E19" s="230">
        <f t="shared" si="4"/>
      </c>
      <c r="F19" s="231">
        <f>IF(Simulador_COM_COPART!D21="","",Simulador_COM_COPART!D21)</f>
      </c>
      <c r="G19" s="230">
        <f t="shared" si="1"/>
      </c>
      <c r="H19" s="230">
        <f t="shared" si="5"/>
      </c>
      <c r="I19" s="231">
        <f>IF(Simulador_COM_COPART!E21="","",Simulador_COM_COPART!E21)</f>
      </c>
      <c r="J19" s="230">
        <f t="shared" si="2"/>
      </c>
      <c r="K19" s="232">
        <f t="shared" si="6"/>
      </c>
      <c r="L19" s="49"/>
      <c r="N19" s="34">
        <v>384.23</v>
      </c>
      <c r="O19" s="34">
        <v>440.42</v>
      </c>
      <c r="P19" s="34">
        <v>517.41</v>
      </c>
    </row>
    <row r="20" spans="1:16" ht="18" customHeight="1">
      <c r="A20" s="174">
        <f t="shared" si="3"/>
        <v>13</v>
      </c>
      <c r="B20" s="214" t="s">
        <v>28</v>
      </c>
      <c r="C20" s="228">
        <f>IF(Simulador_COM_COPART!C22="","",Simulador_COM_COPART!C22)</f>
      </c>
      <c r="D20" s="227">
        <f t="shared" si="0"/>
      </c>
      <c r="E20" s="227">
        <f t="shared" si="4"/>
      </c>
      <c r="F20" s="228">
        <f>IF(Simulador_COM_COPART!D22="","",Simulador_COM_COPART!D22)</f>
      </c>
      <c r="G20" s="227">
        <f t="shared" si="1"/>
      </c>
      <c r="H20" s="227">
        <f t="shared" si="5"/>
      </c>
      <c r="I20" s="228">
        <f>IF(Simulador_COM_COPART!E22="","",Simulador_COM_COPART!E22)</f>
      </c>
      <c r="J20" s="227">
        <f t="shared" si="2"/>
      </c>
      <c r="K20" s="229">
        <f t="shared" si="6"/>
      </c>
      <c r="L20" s="49"/>
      <c r="N20" s="34">
        <v>499.5</v>
      </c>
      <c r="O20" s="34">
        <v>572.55</v>
      </c>
      <c r="P20" s="34">
        <v>672.63</v>
      </c>
    </row>
    <row r="21" spans="1:16" ht="18" customHeight="1">
      <c r="A21" s="174">
        <f t="shared" si="3"/>
        <v>14</v>
      </c>
      <c r="B21" s="215" t="s">
        <v>29</v>
      </c>
      <c r="C21" s="231">
        <f>IF(Simulador_COM_COPART!C23="","",Simulador_COM_COPART!C23)</f>
      </c>
      <c r="D21" s="230">
        <f t="shared" si="0"/>
      </c>
      <c r="E21" s="230">
        <f t="shared" si="4"/>
      </c>
      <c r="F21" s="231">
        <f>IF(Simulador_COM_COPART!D23="","",Simulador_COM_COPART!D23)</f>
      </c>
      <c r="G21" s="230">
        <f t="shared" si="1"/>
      </c>
      <c r="H21" s="230">
        <f t="shared" si="5"/>
      </c>
      <c r="I21" s="231">
        <f>IF(Simulador_COM_COPART!E23="","",Simulador_COM_COPART!E23)</f>
      </c>
      <c r="J21" s="230">
        <f t="shared" si="2"/>
      </c>
      <c r="K21" s="232">
        <f t="shared" si="6"/>
      </c>
      <c r="L21" s="49"/>
      <c r="N21" s="34">
        <v>549.45</v>
      </c>
      <c r="O21" s="34">
        <v>629.81</v>
      </c>
      <c r="P21" s="34">
        <v>739.89</v>
      </c>
    </row>
    <row r="22" spans="1:16" ht="18" customHeight="1" thickBot="1">
      <c r="A22" s="174">
        <f t="shared" si="3"/>
        <v>15</v>
      </c>
      <c r="B22" s="216" t="s">
        <v>31</v>
      </c>
      <c r="C22" s="268">
        <f>IF(Simulador_COM_COPART!C24="","",Simulador_COM_COPART!C24)</f>
      </c>
      <c r="D22" s="233">
        <f t="shared" si="0"/>
      </c>
      <c r="E22" s="233">
        <f t="shared" si="4"/>
      </c>
      <c r="F22" s="234">
        <f>IF(Simulador_COM_COPART!D24="","",Simulador_COM_COPART!D24)</f>
      </c>
      <c r="G22" s="233">
        <f t="shared" si="1"/>
      </c>
      <c r="H22" s="233">
        <f t="shared" si="5"/>
      </c>
      <c r="I22" s="234">
        <f>IF(Simulador_COM_COPART!E24="","",Simulador_COM_COPART!E24)</f>
      </c>
      <c r="J22" s="233">
        <f t="shared" si="2"/>
      </c>
      <c r="K22" s="235">
        <f t="shared" si="6"/>
      </c>
      <c r="L22" s="49"/>
      <c r="N22" s="34">
        <v>941.09</v>
      </c>
      <c r="O22" s="34">
        <v>1078.74</v>
      </c>
      <c r="P22" s="34">
        <v>1267.28</v>
      </c>
    </row>
    <row r="23" spans="1:13" ht="18" thickBot="1" thickTop="1">
      <c r="A23" s="46"/>
      <c r="B23" s="240" t="s">
        <v>14</v>
      </c>
      <c r="C23" s="236">
        <f>SUM(C13:C22)</f>
        <v>0</v>
      </c>
      <c r="D23" s="237" t="s">
        <v>12</v>
      </c>
      <c r="E23" s="237">
        <f>SUM(E13:E22)</f>
        <v>0</v>
      </c>
      <c r="F23" s="238">
        <f>SUM(F13:F22)</f>
        <v>0</v>
      </c>
      <c r="G23" s="237" t="s">
        <v>12</v>
      </c>
      <c r="H23" s="237">
        <f>SUM(H13:H22)</f>
        <v>0</v>
      </c>
      <c r="I23" s="238">
        <f>SUM(I13:I22)</f>
        <v>0</v>
      </c>
      <c r="J23" s="237" t="s">
        <v>12</v>
      </c>
      <c r="K23" s="239">
        <f>SUM(K13:K22)</f>
        <v>0</v>
      </c>
      <c r="L23" s="49"/>
      <c r="M23" s="343">
        <f>SUM(C23,F23,I23)</f>
        <v>0</v>
      </c>
    </row>
    <row r="24" spans="1:12" ht="18" thickBot="1" thickTop="1">
      <c r="A24" s="46"/>
      <c r="B24" s="250" t="s">
        <v>33</v>
      </c>
      <c r="C24" s="53"/>
      <c r="D24" s="53"/>
      <c r="E24" s="53"/>
      <c r="F24" s="50"/>
      <c r="G24" s="50"/>
      <c r="H24" s="53"/>
      <c r="I24" s="50"/>
      <c r="J24" s="50"/>
      <c r="K24" s="50"/>
      <c r="L24" s="54"/>
    </row>
    <row r="25" spans="1:12" ht="18" thickBot="1">
      <c r="A25" s="46"/>
      <c r="B25" s="50"/>
      <c r="C25" s="55"/>
      <c r="D25" s="55"/>
      <c r="E25" s="55"/>
      <c r="F25" s="55"/>
      <c r="G25" s="50"/>
      <c r="H25" s="53"/>
      <c r="I25" s="486" t="s">
        <v>40</v>
      </c>
      <c r="J25" s="487"/>
      <c r="K25" s="241">
        <f>SUM(E23,H23,K23)</f>
        <v>0</v>
      </c>
      <c r="L25" s="49"/>
    </row>
    <row r="26" spans="1:12" ht="18" thickBot="1">
      <c r="A26" s="46"/>
      <c r="B26" s="56"/>
      <c r="C26" s="55"/>
      <c r="D26" s="55"/>
      <c r="E26" s="50"/>
      <c r="F26" s="50"/>
      <c r="G26" s="50"/>
      <c r="H26" s="50"/>
      <c r="I26" s="57"/>
      <c r="J26" s="57"/>
      <c r="K26" s="57"/>
      <c r="L26" s="58"/>
    </row>
    <row r="27" spans="1:12" ht="18" thickBot="1">
      <c r="A27" s="46"/>
      <c r="B27" s="56"/>
      <c r="C27" s="55"/>
      <c r="D27" s="490" t="s">
        <v>56</v>
      </c>
      <c r="E27" s="491"/>
      <c r="F27" s="491"/>
      <c r="G27" s="251" t="s">
        <v>34</v>
      </c>
      <c r="H27" s="482" t="s">
        <v>35</v>
      </c>
      <c r="I27" s="482"/>
      <c r="J27" s="482" t="s">
        <v>36</v>
      </c>
      <c r="K27" s="483"/>
      <c r="L27" s="49"/>
    </row>
    <row r="28" spans="1:12" ht="18" thickTop="1">
      <c r="A28" s="46"/>
      <c r="B28" s="56"/>
      <c r="C28" s="55"/>
      <c r="D28" s="503" t="s">
        <v>53</v>
      </c>
      <c r="E28" s="504"/>
      <c r="F28" s="504"/>
      <c r="G28" s="242">
        <f>Simulador_COM_COPART!E31</f>
        <v>0</v>
      </c>
      <c r="H28" s="492">
        <v>15</v>
      </c>
      <c r="I28" s="492"/>
      <c r="J28" s="488">
        <f>G28*H28</f>
        <v>0</v>
      </c>
      <c r="K28" s="489"/>
      <c r="L28" s="49"/>
    </row>
    <row r="29" spans="1:12" ht="18" thickBot="1">
      <c r="A29" s="46"/>
      <c r="B29" s="50"/>
      <c r="C29" s="55"/>
      <c r="D29" s="496" t="s">
        <v>54</v>
      </c>
      <c r="E29" s="497"/>
      <c r="F29" s="497"/>
      <c r="G29" s="243">
        <f>Simulador_COM_COPART!E33</f>
        <v>0</v>
      </c>
      <c r="H29" s="502">
        <v>10</v>
      </c>
      <c r="I29" s="502"/>
      <c r="J29" s="508">
        <f>G29*H29</f>
        <v>0</v>
      </c>
      <c r="K29" s="509"/>
      <c r="L29" s="49"/>
    </row>
    <row r="30" spans="1:248" ht="17.25" customHeight="1" thickBot="1">
      <c r="A30" s="46"/>
      <c r="B30" s="50"/>
      <c r="C30" s="55"/>
      <c r="D30" s="55"/>
      <c r="E30" s="50"/>
      <c r="F30" s="50"/>
      <c r="G30" s="50"/>
      <c r="H30" s="50"/>
      <c r="I30" s="50"/>
      <c r="J30" s="50"/>
      <c r="K30" s="50"/>
      <c r="L30" s="54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</row>
    <row r="31" spans="1:248" ht="17.25" customHeight="1" thickBot="1">
      <c r="A31" s="46"/>
      <c r="B31" s="50"/>
      <c r="C31" s="55"/>
      <c r="D31" s="55"/>
      <c r="E31" s="50"/>
      <c r="F31" s="50"/>
      <c r="G31" s="50"/>
      <c r="H31" s="506" t="s">
        <v>55</v>
      </c>
      <c r="I31" s="507"/>
      <c r="J31" s="507"/>
      <c r="K31" s="241">
        <f>J28+J29</f>
        <v>0</v>
      </c>
      <c r="L31" s="54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</row>
    <row r="32" spans="1:248" ht="17.25" customHeight="1" thickBot="1">
      <c r="A32" s="46"/>
      <c r="B32" s="50"/>
      <c r="C32" s="55"/>
      <c r="D32" s="55"/>
      <c r="E32" s="50"/>
      <c r="F32" s="50"/>
      <c r="G32" s="50"/>
      <c r="H32" s="50"/>
      <c r="I32" s="50"/>
      <c r="J32" s="50"/>
      <c r="K32" s="50"/>
      <c r="L32" s="54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</row>
    <row r="33" spans="1:248" ht="17.25" customHeight="1" thickBot="1">
      <c r="A33" s="46"/>
      <c r="B33" s="50"/>
      <c r="C33" s="55"/>
      <c r="D33" s="498" t="s">
        <v>67</v>
      </c>
      <c r="E33" s="499"/>
      <c r="F33" s="499"/>
      <c r="G33" s="251" t="s">
        <v>34</v>
      </c>
      <c r="H33" s="482" t="s">
        <v>35</v>
      </c>
      <c r="I33" s="482"/>
      <c r="J33" s="482" t="s">
        <v>36</v>
      </c>
      <c r="K33" s="483"/>
      <c r="L33" s="54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</row>
    <row r="34" spans="1:12" ht="18.75" thickBot="1" thickTop="1">
      <c r="A34" s="46"/>
      <c r="B34" s="62"/>
      <c r="C34" s="55"/>
      <c r="D34" s="500"/>
      <c r="E34" s="501"/>
      <c r="F34" s="501"/>
      <c r="G34" s="244">
        <f>Simulador_COM_COPART!E29</f>
        <v>0</v>
      </c>
      <c r="H34" s="512">
        <v>10</v>
      </c>
      <c r="I34" s="512"/>
      <c r="J34" s="510">
        <f>H34*G34</f>
        <v>0</v>
      </c>
      <c r="K34" s="511"/>
      <c r="L34" s="49"/>
    </row>
    <row r="35" spans="1:12" ht="17.25">
      <c r="A35" s="46"/>
      <c r="B35" s="50"/>
      <c r="C35" s="55"/>
      <c r="D35" s="250" t="s">
        <v>39</v>
      </c>
      <c r="E35" s="140"/>
      <c r="F35" s="250"/>
      <c r="G35" s="66"/>
      <c r="H35" s="66"/>
      <c r="I35" s="64"/>
      <c r="J35" s="50"/>
      <c r="K35" s="50"/>
      <c r="L35" s="54"/>
    </row>
    <row r="36" spans="1:12" ht="18" thickBot="1">
      <c r="A36" s="46"/>
      <c r="B36" s="50"/>
      <c r="C36" s="55"/>
      <c r="D36" s="55"/>
      <c r="E36" s="140"/>
      <c r="F36" s="250"/>
      <c r="G36" s="66"/>
      <c r="H36" s="66"/>
      <c r="I36" s="64"/>
      <c r="J36" s="50"/>
      <c r="K36" s="50"/>
      <c r="L36" s="54"/>
    </row>
    <row r="37" spans="1:12" ht="18" thickBot="1">
      <c r="A37" s="46"/>
      <c r="B37" s="50"/>
      <c r="C37" s="55"/>
      <c r="D37" s="55"/>
      <c r="E37" s="42"/>
      <c r="F37" s="42"/>
      <c r="G37" s="55"/>
      <c r="H37" s="506" t="s">
        <v>20</v>
      </c>
      <c r="I37" s="507"/>
      <c r="J37" s="507"/>
      <c r="K37" s="245">
        <f>K25+K31+J34</f>
        <v>0</v>
      </c>
      <c r="L37" s="54"/>
    </row>
    <row r="38" spans="1:12" ht="17.25">
      <c r="A38" s="46"/>
      <c r="B38" s="50"/>
      <c r="C38" s="55"/>
      <c r="D38" s="55"/>
      <c r="E38" s="65"/>
      <c r="F38" s="65"/>
      <c r="G38" s="55"/>
      <c r="H38" s="66"/>
      <c r="I38" s="50"/>
      <c r="J38" s="50"/>
      <c r="K38" s="50"/>
      <c r="L38" s="49"/>
    </row>
    <row r="39" spans="1:13" s="60" customFormat="1" ht="17.25">
      <c r="A39" s="46"/>
      <c r="B39" s="67"/>
      <c r="C39" s="55"/>
      <c r="D39" s="42"/>
      <c r="E39" s="42"/>
      <c r="F39" s="42"/>
      <c r="G39" s="55"/>
      <c r="H39" s="66"/>
      <c r="I39" s="50"/>
      <c r="J39" s="50"/>
      <c r="K39" s="50"/>
      <c r="L39" s="54"/>
      <c r="M39" s="3"/>
    </row>
    <row r="40" spans="1:13" s="60" customFormat="1" ht="15.75">
      <c r="A40" s="46"/>
      <c r="B40" s="67"/>
      <c r="C40" s="55"/>
      <c r="D40" s="42"/>
      <c r="E40" s="42"/>
      <c r="F40" s="42"/>
      <c r="G40" s="55"/>
      <c r="H40" s="66"/>
      <c r="I40" s="50"/>
      <c r="J40" s="50"/>
      <c r="K40" s="50"/>
      <c r="L40" s="54"/>
      <c r="M40" s="3"/>
    </row>
    <row r="41" spans="1:13" s="60" customFormat="1" ht="15.75">
      <c r="A41" s="46"/>
      <c r="B41" s="175" t="s">
        <v>93</v>
      </c>
      <c r="C41" s="55"/>
      <c r="D41" s="42"/>
      <c r="E41" s="42"/>
      <c r="F41" s="42"/>
      <c r="G41" s="55"/>
      <c r="H41" s="66"/>
      <c r="I41" s="50"/>
      <c r="J41" s="50"/>
      <c r="K41" s="50"/>
      <c r="L41" s="54"/>
      <c r="M41" s="3"/>
    </row>
    <row r="42" spans="1:13" s="60" customFormat="1" ht="17.25" thickBot="1">
      <c r="A42" s="68"/>
      <c r="B42" s="69"/>
      <c r="C42" s="69"/>
      <c r="D42" s="69"/>
      <c r="E42" s="69"/>
      <c r="F42" s="69"/>
      <c r="G42" s="70"/>
      <c r="H42" s="70"/>
      <c r="I42" s="69"/>
      <c r="J42" s="69"/>
      <c r="K42" s="69"/>
      <c r="L42" s="71"/>
      <c r="M42" s="3"/>
    </row>
    <row r="43" spans="1:8" ht="16.5" hidden="1" thickTop="1">
      <c r="A43" s="3"/>
      <c r="B43" s="4"/>
      <c r="C43" s="4"/>
      <c r="D43" s="4"/>
      <c r="E43" s="4"/>
      <c r="F43" s="4"/>
      <c r="G43" s="4"/>
      <c r="H43" s="4"/>
    </row>
    <row r="44" ht="16.5" hidden="1" thickTop="1"/>
    <row r="45" ht="16.5" hidden="1" thickTop="1"/>
    <row r="46" ht="16.5" hidden="1" thickTop="1"/>
    <row r="47" ht="16.5" hidden="1" thickTop="1"/>
    <row r="48" ht="16.5" hidden="1" thickTop="1"/>
    <row r="49" ht="16.5" hidden="1" thickTop="1"/>
    <row r="50" ht="16.5" hidden="1" thickTop="1"/>
    <row r="51" ht="16.5" hidden="1" thickTop="1"/>
    <row r="52" ht="16.5" hidden="1" thickTop="1"/>
    <row r="53" ht="16.5" hidden="1" thickTop="1"/>
    <row r="54" ht="16.5" hidden="1" thickTop="1"/>
    <row r="55" ht="16.5" hidden="1" thickTop="1"/>
  </sheetData>
  <sheetProtection password="A973" sheet="1" objects="1" selectLockedCells="1" selectUnlockedCells="1"/>
  <mergeCells count="30">
    <mergeCell ref="N12:P12"/>
    <mergeCell ref="I9:K9"/>
    <mergeCell ref="I10:K10"/>
    <mergeCell ref="H37:J37"/>
    <mergeCell ref="J29:K29"/>
    <mergeCell ref="J34:K34"/>
    <mergeCell ref="H34:I34"/>
    <mergeCell ref="H31:J31"/>
    <mergeCell ref="D29:F29"/>
    <mergeCell ref="H33:I33"/>
    <mergeCell ref="J33:K33"/>
    <mergeCell ref="D33:F34"/>
    <mergeCell ref="H29:I29"/>
    <mergeCell ref="D28:F28"/>
    <mergeCell ref="J28:K28"/>
    <mergeCell ref="D27:F27"/>
    <mergeCell ref="H28:I28"/>
    <mergeCell ref="F9:H9"/>
    <mergeCell ref="F10:H10"/>
    <mergeCell ref="C9:E9"/>
    <mergeCell ref="C10:E10"/>
    <mergeCell ref="C11:E11"/>
    <mergeCell ref="C6:K6"/>
    <mergeCell ref="C7:K7"/>
    <mergeCell ref="J27:K27"/>
    <mergeCell ref="H27:I27"/>
    <mergeCell ref="F11:H11"/>
    <mergeCell ref="I11:K11"/>
    <mergeCell ref="I25:J25"/>
    <mergeCell ref="C8:K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7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IQ34"/>
  <sheetViews>
    <sheetView showGridLines="0" showRowColHeaders="0" showZeros="0" zoomScale="80" zoomScaleNormal="80" zoomScalePageLayoutView="0" workbookViewId="0" topLeftCell="A1">
      <selection activeCell="C14" sqref="C14"/>
    </sheetView>
  </sheetViews>
  <sheetFormatPr defaultColWidth="0" defaultRowHeight="0" customHeight="1" zeroHeight="1"/>
  <cols>
    <col min="1" max="1" width="3.140625" style="60" bestFit="1" customWidth="1"/>
    <col min="2" max="2" width="15.7109375" style="2" customWidth="1"/>
    <col min="3" max="5" width="18.7109375" style="2" customWidth="1"/>
    <col min="6" max="6" width="7.421875" style="2" customWidth="1"/>
    <col min="7" max="7" width="4.7109375" style="2" hidden="1" customWidth="1"/>
    <col min="8" max="8" width="7.421875" style="2" customWidth="1"/>
    <col min="9" max="9" width="9.00390625" style="2" customWidth="1"/>
    <col min="10" max="10" width="9.7109375" style="2" customWidth="1"/>
    <col min="11" max="11" width="7.421875" style="2" customWidth="1"/>
    <col min="12" max="12" width="9.28125" style="2" customWidth="1"/>
    <col min="13" max="13" width="12.7109375" style="2" customWidth="1"/>
    <col min="14" max="14" width="7.421875" style="3" customWidth="1"/>
    <col min="15" max="15" width="8.7109375" style="3" customWidth="1"/>
    <col min="16" max="16" width="15.7109375" style="3" customWidth="1"/>
    <col min="17" max="17" width="2.7109375" style="3" customWidth="1"/>
    <col min="18" max="18" width="3.7109375" style="3" customWidth="1"/>
    <col min="19" max="19" width="9.140625" style="3" hidden="1" customWidth="1"/>
    <col min="20" max="20" width="9.140625" style="35" hidden="1" customWidth="1"/>
    <col min="21" max="255" width="9.140625" style="3" hidden="1" customWidth="1"/>
    <col min="256" max="16384" width="5.7109375" style="3" hidden="1" customWidth="1"/>
  </cols>
  <sheetData>
    <row r="1" spans="1:20" s="60" customFormat="1" ht="17.25" thickTop="1">
      <c r="A1" s="43"/>
      <c r="B1" s="44"/>
      <c r="C1" s="44"/>
      <c r="D1" s="44"/>
      <c r="E1" s="44"/>
      <c r="F1" s="44"/>
      <c r="G1" s="44">
        <v>7</v>
      </c>
      <c r="H1" s="44"/>
      <c r="I1" s="44"/>
      <c r="J1" s="44"/>
      <c r="K1" s="44"/>
      <c r="L1" s="44"/>
      <c r="M1" s="44"/>
      <c r="N1" s="44"/>
      <c r="O1" s="44"/>
      <c r="P1" s="44"/>
      <c r="Q1" s="45"/>
      <c r="R1" s="3"/>
      <c r="T1" s="61"/>
    </row>
    <row r="2" spans="1:20" s="60" customFormat="1" ht="15.75">
      <c r="A2" s="46"/>
      <c r="B2" s="47"/>
      <c r="C2" s="141"/>
      <c r="D2" s="141"/>
      <c r="E2" s="141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43"/>
      <c r="Q2" s="49"/>
      <c r="R2" s="3"/>
      <c r="T2" s="61"/>
    </row>
    <row r="3" spans="1:20" s="60" customFormat="1" ht="16.5" customHeight="1">
      <c r="A3" s="46"/>
      <c r="B3" s="47"/>
      <c r="C3" s="141"/>
      <c r="D3" s="141"/>
      <c r="E3" s="141"/>
      <c r="F3" s="142"/>
      <c r="G3" s="142"/>
      <c r="H3" s="142"/>
      <c r="I3" s="142"/>
      <c r="J3" s="142"/>
      <c r="K3" s="144"/>
      <c r="L3" s="144"/>
      <c r="M3" s="144"/>
      <c r="N3" s="144"/>
      <c r="O3" s="143"/>
      <c r="P3" s="143"/>
      <c r="Q3" s="49"/>
      <c r="R3" s="3"/>
      <c r="T3" s="61"/>
    </row>
    <row r="4" spans="1:20" s="60" customFormat="1" ht="16.5" customHeight="1">
      <c r="A4" s="46"/>
      <c r="B4" s="47"/>
      <c r="C4" s="141"/>
      <c r="D4" s="141"/>
      <c r="E4" s="141"/>
      <c r="F4" s="142"/>
      <c r="G4" s="142"/>
      <c r="H4" s="142"/>
      <c r="I4" s="142"/>
      <c r="J4" s="142"/>
      <c r="K4" s="144"/>
      <c r="L4" s="144"/>
      <c r="M4" s="144"/>
      <c r="N4" s="144"/>
      <c r="O4" s="143"/>
      <c r="P4" s="143"/>
      <c r="Q4" s="49"/>
      <c r="R4" s="3"/>
      <c r="T4" s="61"/>
    </row>
    <row r="5" spans="1:20" s="60" customFormat="1" ht="17.25" thickBot="1">
      <c r="A5" s="46"/>
      <c r="B5" s="47"/>
      <c r="C5" s="47"/>
      <c r="D5" s="47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9"/>
      <c r="R5" s="3"/>
      <c r="T5" s="61"/>
    </row>
    <row r="6" spans="1:20" s="60" customFormat="1" ht="17.25" hidden="1" thickBot="1">
      <c r="A6" s="46"/>
      <c r="B6" s="27"/>
      <c r="C6" s="27"/>
      <c r="D6" s="27"/>
      <c r="E6" s="27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3"/>
      <c r="T6" s="61"/>
    </row>
    <row r="7" spans="1:20" s="60" customFormat="1" ht="23.25" customHeight="1" thickBot="1">
      <c r="A7" s="46"/>
      <c r="B7" s="536" t="s">
        <v>37</v>
      </c>
      <c r="C7" s="537"/>
      <c r="D7" s="537"/>
      <c r="E7" s="145">
        <f>Simulador_COM_COPART!D6</f>
        <v>43952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3"/>
      <c r="T7" s="61"/>
    </row>
    <row r="8" spans="1:20" s="60" customFormat="1" ht="17.25" thickBot="1">
      <c r="A8" s="46"/>
      <c r="B8" s="47"/>
      <c r="C8" s="47"/>
      <c r="D8" s="47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3"/>
      <c r="T8" s="61"/>
    </row>
    <row r="9" spans="1:20" s="60" customFormat="1" ht="17.25" hidden="1" thickBot="1">
      <c r="A9" s="46"/>
      <c r="B9" s="27"/>
      <c r="C9" s="27"/>
      <c r="D9" s="27"/>
      <c r="E9" s="2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3"/>
      <c r="T9" s="61"/>
    </row>
    <row r="10" spans="1:20" s="60" customFormat="1" ht="34.5" customHeight="1">
      <c r="A10" s="46"/>
      <c r="B10" s="516" t="s">
        <v>30</v>
      </c>
      <c r="C10" s="519" t="s">
        <v>68</v>
      </c>
      <c r="D10" s="519"/>
      <c r="E10" s="520"/>
      <c r="F10" s="62"/>
      <c r="G10" s="62"/>
      <c r="H10" s="56"/>
      <c r="I10" s="56"/>
      <c r="J10" s="56"/>
      <c r="K10" s="56"/>
      <c r="L10" s="56"/>
      <c r="M10" s="56"/>
      <c r="N10" s="56"/>
      <c r="O10" s="56"/>
      <c r="P10" s="55"/>
      <c r="Q10" s="341"/>
      <c r="R10" s="3"/>
      <c r="T10" s="61"/>
    </row>
    <row r="11" spans="1:20" s="60" customFormat="1" ht="21" customHeight="1">
      <c r="A11" s="46"/>
      <c r="B11" s="517"/>
      <c r="C11" s="521" t="s">
        <v>69</v>
      </c>
      <c r="D11" s="522"/>
      <c r="E11" s="523"/>
      <c r="F11" s="62"/>
      <c r="G11" s="62"/>
      <c r="H11" s="48"/>
      <c r="I11" s="48"/>
      <c r="J11" s="48"/>
      <c r="K11" s="48"/>
      <c r="L11" s="48"/>
      <c r="M11" s="48"/>
      <c r="N11" s="48"/>
      <c r="O11" s="48"/>
      <c r="P11" s="48"/>
      <c r="Q11" s="341"/>
      <c r="R11" s="3"/>
      <c r="T11" s="61"/>
    </row>
    <row r="12" spans="1:20" s="60" customFormat="1" ht="21.75" customHeight="1" thickBot="1">
      <c r="A12" s="46"/>
      <c r="B12" s="517"/>
      <c r="C12" s="524" t="s">
        <v>17</v>
      </c>
      <c r="D12" s="525"/>
      <c r="E12" s="526"/>
      <c r="F12" s="62"/>
      <c r="G12" s="62"/>
      <c r="H12" s="56"/>
      <c r="I12" s="56"/>
      <c r="J12" s="56"/>
      <c r="K12" s="56"/>
      <c r="L12" s="56"/>
      <c r="M12" s="56"/>
      <c r="N12" s="56"/>
      <c r="O12" s="56"/>
      <c r="P12" s="55"/>
      <c r="Q12" s="341"/>
      <c r="R12" s="3"/>
      <c r="T12" s="61"/>
    </row>
    <row r="13" spans="1:251" s="137" customFormat="1" ht="21" customHeight="1" thickBot="1">
      <c r="A13" s="46"/>
      <c r="B13" s="518"/>
      <c r="C13" s="176" t="s">
        <v>43</v>
      </c>
      <c r="D13" s="177" t="s">
        <v>32</v>
      </c>
      <c r="E13" s="178" t="s">
        <v>1</v>
      </c>
      <c r="F13" s="62"/>
      <c r="G13" s="62"/>
      <c r="H13" s="56"/>
      <c r="I13" s="56"/>
      <c r="J13" s="56"/>
      <c r="K13" s="56"/>
      <c r="L13" s="56"/>
      <c r="M13" s="56"/>
      <c r="N13" s="56"/>
      <c r="O13" s="56"/>
      <c r="P13" s="55"/>
      <c r="Q13" s="341"/>
      <c r="R13" s="3"/>
      <c r="S13" s="60"/>
      <c r="T13" s="136" t="s">
        <v>81</v>
      </c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</row>
    <row r="14" spans="1:20" s="60" customFormat="1" ht="21.75" customHeight="1" thickBot="1" thickTop="1">
      <c r="A14" s="51">
        <v>6</v>
      </c>
      <c r="B14" s="149" t="s">
        <v>21</v>
      </c>
      <c r="C14" s="150"/>
      <c r="D14" s="148">
        <f>IF($C$24&lt;=1,"",T14)</f>
      </c>
      <c r="E14" s="155">
        <f>_xlfn.IFERROR(IF($C$24&lt;=1,"",ROUND(C14*D14,2)),"Inválido")</f>
      </c>
      <c r="F14" s="62"/>
      <c r="G14" s="29"/>
      <c r="H14" s="158" t="s">
        <v>41</v>
      </c>
      <c r="I14" s="159"/>
      <c r="J14" s="160"/>
      <c r="K14" s="161"/>
      <c r="L14" s="161"/>
      <c r="M14" s="161"/>
      <c r="N14" s="161"/>
      <c r="O14" s="161"/>
      <c r="P14" s="162">
        <f>C24</f>
        <v>0</v>
      </c>
      <c r="Q14" s="341"/>
      <c r="R14" s="3"/>
      <c r="T14" s="138">
        <v>233.49</v>
      </c>
    </row>
    <row r="15" spans="1:20" s="60" customFormat="1" ht="21.75" customHeight="1">
      <c r="A15" s="51">
        <f>A14+1</f>
        <v>7</v>
      </c>
      <c r="B15" s="151" t="s">
        <v>22</v>
      </c>
      <c r="C15" s="152"/>
      <c r="D15" s="146">
        <f aca="true" t="shared" si="0" ref="D15:D23">IF($C$24&lt;=1,"",T15)</f>
      </c>
      <c r="E15" s="156">
        <f aca="true" t="shared" si="1" ref="E15:E23">_xlfn.IFERROR(IF($C$24&lt;=1,"",ROUND(C15*D15,2)),"Inválido")</f>
      </c>
      <c r="F15" s="62"/>
      <c r="G15" s="29"/>
      <c r="H15" s="56"/>
      <c r="I15" s="56"/>
      <c r="J15" s="56"/>
      <c r="K15" s="56"/>
      <c r="L15" s="50"/>
      <c r="M15" s="50"/>
      <c r="N15" s="50"/>
      <c r="O15" s="50"/>
      <c r="P15" s="55"/>
      <c r="Q15" s="341"/>
      <c r="R15" s="3"/>
      <c r="T15" s="138">
        <v>340.89</v>
      </c>
    </row>
    <row r="16" spans="1:20" ht="21.75" customHeight="1" thickBot="1">
      <c r="A16" s="51">
        <f aca="true" t="shared" si="2" ref="A16:A23">A15+1</f>
        <v>8</v>
      </c>
      <c r="B16" s="151" t="s">
        <v>23</v>
      </c>
      <c r="C16" s="152"/>
      <c r="D16" s="146">
        <f t="shared" si="0"/>
      </c>
      <c r="E16" s="156">
        <f t="shared" si="1"/>
      </c>
      <c r="F16" s="62"/>
      <c r="G16" s="29"/>
      <c r="H16" s="50"/>
      <c r="I16" s="50"/>
      <c r="J16" s="50"/>
      <c r="K16" s="50"/>
      <c r="L16" s="50"/>
      <c r="M16" s="50"/>
      <c r="N16" s="50"/>
      <c r="O16" s="50"/>
      <c r="P16" s="55"/>
      <c r="Q16" s="341"/>
      <c r="T16" s="36">
        <v>412.47</v>
      </c>
    </row>
    <row r="17" spans="1:20" ht="21.75" customHeight="1" thickBot="1">
      <c r="A17" s="51">
        <f t="shared" si="2"/>
        <v>9</v>
      </c>
      <c r="B17" s="151" t="s">
        <v>24</v>
      </c>
      <c r="C17" s="152"/>
      <c r="D17" s="146">
        <f t="shared" si="0"/>
      </c>
      <c r="E17" s="156">
        <f t="shared" si="1"/>
      </c>
      <c r="F17" s="62"/>
      <c r="G17" s="29"/>
      <c r="H17" s="50"/>
      <c r="I17" s="50"/>
      <c r="J17" s="50"/>
      <c r="K17" s="50"/>
      <c r="L17" s="531" t="s">
        <v>40</v>
      </c>
      <c r="M17" s="532"/>
      <c r="N17" s="532"/>
      <c r="O17" s="532"/>
      <c r="P17" s="163">
        <f>E24</f>
        <v>0</v>
      </c>
      <c r="Q17" s="342"/>
      <c r="T17" s="36">
        <v>449.6</v>
      </c>
    </row>
    <row r="18" spans="1:20" s="60" customFormat="1" ht="21.75" customHeight="1">
      <c r="A18" s="51">
        <f t="shared" si="2"/>
        <v>10</v>
      </c>
      <c r="B18" s="151" t="s">
        <v>25</v>
      </c>
      <c r="C18" s="152"/>
      <c r="D18" s="146">
        <f t="shared" si="0"/>
      </c>
      <c r="E18" s="156">
        <f t="shared" si="1"/>
      </c>
      <c r="F18" s="62"/>
      <c r="G18" s="29"/>
      <c r="H18" s="50"/>
      <c r="I18" s="50"/>
      <c r="J18" s="50"/>
      <c r="K18" s="50"/>
      <c r="L18" s="50"/>
      <c r="M18" s="50"/>
      <c r="N18" s="50"/>
      <c r="O18" s="50"/>
      <c r="P18" s="55"/>
      <c r="Q18" s="341"/>
      <c r="R18" s="3"/>
      <c r="T18" s="138">
        <v>481.08</v>
      </c>
    </row>
    <row r="19" spans="1:20" s="60" customFormat="1" ht="21.75" customHeight="1" thickBot="1">
      <c r="A19" s="51">
        <f t="shared" si="2"/>
        <v>11</v>
      </c>
      <c r="B19" s="151" t="s">
        <v>26</v>
      </c>
      <c r="C19" s="152"/>
      <c r="D19" s="146">
        <f t="shared" si="0"/>
      </c>
      <c r="E19" s="156">
        <f t="shared" si="1"/>
      </c>
      <c r="F19" s="62"/>
      <c r="G19" s="29"/>
      <c r="H19" s="50"/>
      <c r="I19" s="50"/>
      <c r="J19" s="53"/>
      <c r="K19" s="53"/>
      <c r="L19" s="50"/>
      <c r="M19" s="50"/>
      <c r="N19" s="50"/>
      <c r="O19" s="50"/>
      <c r="P19" s="50"/>
      <c r="Q19" s="341"/>
      <c r="R19" s="3"/>
      <c r="T19" s="138">
        <v>514.75</v>
      </c>
    </row>
    <row r="20" spans="1:20" ht="21.75" customHeight="1">
      <c r="A20" s="51">
        <f t="shared" si="2"/>
        <v>12</v>
      </c>
      <c r="B20" s="151" t="s">
        <v>27</v>
      </c>
      <c r="C20" s="152"/>
      <c r="D20" s="146">
        <f t="shared" si="0"/>
      </c>
      <c r="E20" s="156">
        <f t="shared" si="1"/>
      </c>
      <c r="F20" s="62"/>
      <c r="G20" s="29"/>
      <c r="H20" s="527" t="s">
        <v>71</v>
      </c>
      <c r="I20" s="528"/>
      <c r="J20" s="528"/>
      <c r="K20" s="164" t="s">
        <v>34</v>
      </c>
      <c r="L20" s="533" t="s">
        <v>35</v>
      </c>
      <c r="M20" s="534"/>
      <c r="N20" s="528" t="s">
        <v>36</v>
      </c>
      <c r="O20" s="528"/>
      <c r="P20" s="535"/>
      <c r="Q20" s="341"/>
      <c r="T20" s="36">
        <v>571.38</v>
      </c>
    </row>
    <row r="21" spans="1:20" ht="21.75" customHeight="1" thickBot="1">
      <c r="A21" s="51">
        <f t="shared" si="2"/>
        <v>13</v>
      </c>
      <c r="B21" s="151" t="s">
        <v>28</v>
      </c>
      <c r="C21" s="152"/>
      <c r="D21" s="146">
        <f t="shared" si="0"/>
      </c>
      <c r="E21" s="156">
        <f t="shared" si="1"/>
      </c>
      <c r="F21" s="62"/>
      <c r="G21" s="29"/>
      <c r="H21" s="529"/>
      <c r="I21" s="530"/>
      <c r="J21" s="530"/>
      <c r="K21" s="165">
        <f>E28</f>
        <v>0</v>
      </c>
      <c r="L21" s="538">
        <v>10</v>
      </c>
      <c r="M21" s="539"/>
      <c r="N21" s="540">
        <f>K21*L21</f>
        <v>0</v>
      </c>
      <c r="O21" s="540"/>
      <c r="P21" s="541"/>
      <c r="Q21" s="341"/>
      <c r="T21" s="36">
        <v>679.94</v>
      </c>
    </row>
    <row r="22" spans="1:20" s="60" customFormat="1" ht="21.75" customHeight="1" thickBot="1">
      <c r="A22" s="51">
        <f t="shared" si="2"/>
        <v>14</v>
      </c>
      <c r="B22" s="151" t="s">
        <v>29</v>
      </c>
      <c r="C22" s="152"/>
      <c r="D22" s="146">
        <f t="shared" si="0"/>
      </c>
      <c r="E22" s="156">
        <f t="shared" si="1"/>
      </c>
      <c r="F22" s="62"/>
      <c r="G22" s="62"/>
      <c r="H22" s="139" t="s">
        <v>39</v>
      </c>
      <c r="I22" s="66"/>
      <c r="J22" s="66"/>
      <c r="K22" s="50"/>
      <c r="L22" s="50"/>
      <c r="M22" s="50"/>
      <c r="N22" s="64"/>
      <c r="O22" s="50"/>
      <c r="P22" s="50"/>
      <c r="Q22" s="341"/>
      <c r="R22" s="3"/>
      <c r="T22" s="138">
        <v>931.52</v>
      </c>
    </row>
    <row r="23" spans="1:20" ht="21.75" customHeight="1" thickBot="1">
      <c r="A23" s="51">
        <f t="shared" si="2"/>
        <v>15</v>
      </c>
      <c r="B23" s="153" t="s">
        <v>31</v>
      </c>
      <c r="C23" s="154"/>
      <c r="D23" s="147">
        <f t="shared" si="0"/>
      </c>
      <c r="E23" s="157">
        <f t="shared" si="1"/>
      </c>
      <c r="F23" s="62"/>
      <c r="G23" s="62"/>
      <c r="H23" s="42"/>
      <c r="I23" s="55"/>
      <c r="J23" s="66"/>
      <c r="K23" s="66"/>
      <c r="L23" s="50"/>
      <c r="M23" s="166" t="s">
        <v>20</v>
      </c>
      <c r="N23" s="167"/>
      <c r="O23" s="167"/>
      <c r="P23" s="168">
        <f>P17+N21</f>
        <v>0</v>
      </c>
      <c r="Q23" s="342"/>
      <c r="T23" s="37">
        <v>1397.28</v>
      </c>
    </row>
    <row r="24" spans="1:19" ht="19.5" hidden="1" thickBot="1">
      <c r="A24" s="46"/>
      <c r="B24" s="32" t="s">
        <v>14</v>
      </c>
      <c r="C24" s="33">
        <f>SUM(C14:C23)</f>
        <v>0</v>
      </c>
      <c r="D24" s="33"/>
      <c r="E24" s="38">
        <f>SUM(E14:E23)</f>
        <v>0</v>
      </c>
      <c r="F24" s="29"/>
      <c r="G24" s="29"/>
      <c r="H24" s="30"/>
      <c r="I24" s="30"/>
      <c r="J24" s="30"/>
      <c r="K24" s="30"/>
      <c r="L24" s="513" t="s">
        <v>20</v>
      </c>
      <c r="M24" s="514"/>
      <c r="N24" s="514"/>
      <c r="O24" s="515"/>
      <c r="P24" s="31">
        <f>P17+N21</f>
        <v>0</v>
      </c>
      <c r="Q24" s="28"/>
      <c r="S24" s="5"/>
    </row>
    <row r="25" spans="1:20" s="60" customFormat="1" ht="17.25">
      <c r="A25" s="46"/>
      <c r="B25" s="139" t="s">
        <v>33</v>
      </c>
      <c r="C25" s="52"/>
      <c r="D25" s="52"/>
      <c r="E25" s="52"/>
      <c r="F25" s="53"/>
      <c r="G25" s="53"/>
      <c r="H25" s="56"/>
      <c r="I25" s="56"/>
      <c r="J25" s="56"/>
      <c r="K25" s="56"/>
      <c r="L25" s="56"/>
      <c r="M25" s="56"/>
      <c r="N25" s="56"/>
      <c r="O25" s="56"/>
      <c r="P25" s="55"/>
      <c r="Q25" s="54"/>
      <c r="R25" s="3"/>
      <c r="T25" s="61"/>
    </row>
    <row r="26" spans="1:20" s="60" customFormat="1" ht="18" thickBot="1">
      <c r="A26" s="46"/>
      <c r="B26" s="56"/>
      <c r="C26" s="56"/>
      <c r="D26" s="56"/>
      <c r="E26" s="56"/>
      <c r="F26" s="55"/>
      <c r="G26" s="50"/>
      <c r="H26" s="56"/>
      <c r="I26" s="56"/>
      <c r="J26" s="56"/>
      <c r="K26" s="56"/>
      <c r="L26" s="56"/>
      <c r="M26" s="56"/>
      <c r="N26" s="56"/>
      <c r="O26" s="56"/>
      <c r="P26" s="55"/>
      <c r="Q26" s="49"/>
      <c r="R26" s="3"/>
      <c r="T26" s="61"/>
    </row>
    <row r="27" spans="1:20" s="60" customFormat="1" ht="18" hidden="1" thickBot="1">
      <c r="A27" s="46"/>
      <c r="B27" s="29"/>
      <c r="C27" s="29"/>
      <c r="D27" s="29"/>
      <c r="E27" s="29"/>
      <c r="F27" s="55"/>
      <c r="G27" s="140"/>
      <c r="H27" s="50"/>
      <c r="I27" s="50"/>
      <c r="J27" s="50"/>
      <c r="K27" s="50"/>
      <c r="L27" s="50"/>
      <c r="M27" s="62"/>
      <c r="N27" s="62"/>
      <c r="O27" s="62"/>
      <c r="P27" s="62"/>
      <c r="Q27" s="341"/>
      <c r="R27" s="3"/>
      <c r="T27" s="61"/>
    </row>
    <row r="28" spans="1:20" s="60" customFormat="1" ht="21.75" thickBot="1">
      <c r="A28" s="46"/>
      <c r="B28" s="169" t="s">
        <v>42</v>
      </c>
      <c r="C28" s="170"/>
      <c r="D28" s="171"/>
      <c r="E28" s="172"/>
      <c r="F28" s="55"/>
      <c r="G28" s="140"/>
      <c r="H28" s="50"/>
      <c r="I28" s="50"/>
      <c r="J28" s="50"/>
      <c r="K28" s="50"/>
      <c r="L28" s="50"/>
      <c r="M28" s="50"/>
      <c r="N28" s="50"/>
      <c r="O28" s="50"/>
      <c r="P28" s="50"/>
      <c r="Q28" s="341"/>
      <c r="R28" s="3"/>
      <c r="T28" s="61"/>
    </row>
    <row r="29" spans="1:20" s="60" customFormat="1" ht="15.75">
      <c r="A29" s="46"/>
      <c r="B29" s="50"/>
      <c r="C29" s="50"/>
      <c r="D29" s="50"/>
      <c r="E29" s="50"/>
      <c r="F29" s="55"/>
      <c r="G29" s="42"/>
      <c r="H29" s="62"/>
      <c r="I29" s="62"/>
      <c r="J29" s="62"/>
      <c r="K29" s="62"/>
      <c r="L29" s="55"/>
      <c r="M29" s="50"/>
      <c r="N29" s="50"/>
      <c r="O29" s="50"/>
      <c r="P29" s="50"/>
      <c r="Q29" s="341"/>
      <c r="R29" s="3"/>
      <c r="T29" s="61"/>
    </row>
    <row r="30" spans="1:20" s="60" customFormat="1" ht="15.75">
      <c r="A30" s="46"/>
      <c r="B30" s="50"/>
      <c r="C30" s="50"/>
      <c r="D30" s="50"/>
      <c r="E30" s="50"/>
      <c r="F30" s="55"/>
      <c r="G30" s="65"/>
      <c r="H30" s="50"/>
      <c r="I30" s="50"/>
      <c r="J30" s="50"/>
      <c r="K30" s="50"/>
      <c r="L30" s="55"/>
      <c r="M30" s="50"/>
      <c r="N30" s="50"/>
      <c r="O30" s="50"/>
      <c r="P30" s="50"/>
      <c r="Q30" s="341"/>
      <c r="R30" s="3"/>
      <c r="T30" s="61"/>
    </row>
    <row r="31" spans="1:20" s="60" customFormat="1" ht="15.75">
      <c r="A31" s="46"/>
      <c r="B31" s="67" t="s">
        <v>93</v>
      </c>
      <c r="C31" s="67"/>
      <c r="D31" s="67"/>
      <c r="E31" s="67"/>
      <c r="F31" s="55"/>
      <c r="G31" s="42"/>
      <c r="H31" s="50"/>
      <c r="I31" s="50"/>
      <c r="J31" s="50"/>
      <c r="K31" s="50"/>
      <c r="L31" s="55"/>
      <c r="M31" s="55"/>
      <c r="N31" s="50"/>
      <c r="O31" s="50"/>
      <c r="P31" s="50"/>
      <c r="Q31" s="54"/>
      <c r="R31" s="3"/>
      <c r="T31" s="61"/>
    </row>
    <row r="32" spans="1:20" s="60" customFormat="1" ht="17.25">
      <c r="A32" s="46"/>
      <c r="B32" s="67"/>
      <c r="C32" s="67"/>
      <c r="D32" s="67"/>
      <c r="E32" s="67"/>
      <c r="F32" s="55"/>
      <c r="G32" s="42"/>
      <c r="H32" s="50"/>
      <c r="I32" s="50"/>
      <c r="J32" s="50"/>
      <c r="K32" s="50"/>
      <c r="L32" s="55"/>
      <c r="M32" s="55"/>
      <c r="N32" s="50"/>
      <c r="O32" s="50"/>
      <c r="P32" s="50"/>
      <c r="Q32" s="54"/>
      <c r="R32" s="3"/>
      <c r="T32" s="61"/>
    </row>
    <row r="33" spans="1:20" s="60" customFormat="1" ht="17.25" thickBot="1">
      <c r="A33" s="68"/>
      <c r="B33" s="69"/>
      <c r="C33" s="69"/>
      <c r="D33" s="69"/>
      <c r="E33" s="69"/>
      <c r="F33" s="69"/>
      <c r="G33" s="69"/>
      <c r="H33" s="69"/>
      <c r="I33" s="70"/>
      <c r="J33" s="70"/>
      <c r="K33" s="70"/>
      <c r="L33" s="70"/>
      <c r="M33" s="70"/>
      <c r="N33" s="69"/>
      <c r="O33" s="69"/>
      <c r="P33" s="69"/>
      <c r="Q33" s="71"/>
      <c r="R33" s="3"/>
      <c r="T33" s="61"/>
    </row>
    <row r="34" spans="2:13" ht="16.5" hidden="1" thickTop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6.5" hidden="1" thickTop="1"/>
    <row r="36" ht="16.5" hidden="1" thickTop="1"/>
    <row r="37" ht="16.5" hidden="1" thickTop="1"/>
    <row r="38" ht="15.75" customHeight="1" hidden="1" thickTop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</sheetData>
  <sheetProtection password="A973" sheet="1" selectLockedCells="1"/>
  <mergeCells count="12">
    <mergeCell ref="B7:D7"/>
    <mergeCell ref="L21:M21"/>
    <mergeCell ref="N21:P21"/>
    <mergeCell ref="L24:O24"/>
    <mergeCell ref="B10:B13"/>
    <mergeCell ref="C10:E10"/>
    <mergeCell ref="C11:E11"/>
    <mergeCell ref="C12:E12"/>
    <mergeCell ref="H20:J21"/>
    <mergeCell ref="L17:O17"/>
    <mergeCell ref="L20:M20"/>
    <mergeCell ref="N20:P20"/>
  </mergeCells>
  <dataValidations count="2">
    <dataValidation type="whole" operator="lessThanOrEqual" allowBlank="1" showInputMessage="1" showErrorMessage="1" promptTitle="Atenção !" prompt="Quantidade de Titulares não pode ser igual a zero." errorTitle="Atenção !" error="Quantidade de Clientes maior do que o total informado" sqref="E28">
      <formula1>P14</formula1>
    </dataValidation>
    <dataValidation type="whole" operator="equal" allowBlank="1" showInputMessage="1" showErrorMessage="1" errorTitle="Atenção !" error="Quantidade de Titulares não pode ser igua a zero." sqref="E29">
      <formula1>0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Unimed-Rio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m23965</dc:creator>
  <cp:keywords/>
  <dc:description/>
  <cp:lastModifiedBy>Celio Carvalho - Unidade de Produtos</cp:lastModifiedBy>
  <cp:lastPrinted>2020-03-27T19:33:26Z</cp:lastPrinted>
  <dcterms:created xsi:type="dcterms:W3CDTF">2006-09-13T12:55:47Z</dcterms:created>
  <dcterms:modified xsi:type="dcterms:W3CDTF">2020-04-29T15:21:10Z</dcterms:modified>
  <cp:category/>
  <cp:version/>
  <cp:contentType/>
  <cp:contentStatus/>
</cp:coreProperties>
</file>