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461" windowWidth="15480" windowHeight="6240" tabRatio="820" activeTab="0"/>
  </bookViews>
  <sheets>
    <sheet name="SIMULADORES" sheetId="1" r:id="rId1"/>
    <sheet name="Simulador_SEM_COPART" sheetId="2" state="hidden" r:id="rId2"/>
    <sheet name="DADOS_SEM_COPART" sheetId="3" state="hidden" r:id="rId3"/>
    <sheet name="Simulador_COM_COPART" sheetId="4" state="hidden" r:id="rId4"/>
    <sheet name="Simulador_COM_COPART_REFERÊNCIA" sheetId="5" state="hidden" r:id="rId5"/>
    <sheet name="DADOS_COM_COPART" sheetId="6" state="hidden" r:id="rId6"/>
  </sheets>
  <definedNames>
    <definedName name="_xlfn.IFERROR" hidden="1">#NAME?</definedName>
    <definedName name="_xlnm.Print_Area" localSheetId="5">'DADOS_COM_COPART'!$1:$46</definedName>
    <definedName name="_xlnm.Print_Area" localSheetId="2">'DADOS_SEM_COPART'!$1:$44</definedName>
    <definedName name="_xlnm.Print_Area" localSheetId="4">'Simulador_COM_COPART_REFERÊNCIA'!$1:$37</definedName>
    <definedName name="_xlnm.Print_Area" localSheetId="0">'SIMULADORES'!$A$1:$O$44</definedName>
    <definedName name="gw">#REF!</definedName>
    <definedName name="lj1">#REF!</definedName>
  </definedNames>
  <calcPr fullCalcOnLoad="1"/>
</workbook>
</file>

<file path=xl/sharedStrings.xml><?xml version="1.0" encoding="utf-8"?>
<sst xmlns="http://schemas.openxmlformats.org/spreadsheetml/2006/main" count="237" uniqueCount="89">
  <si>
    <t>Qtde</t>
  </si>
  <si>
    <t>Total (R$)</t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</si>
  <si>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</si>
  <si>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</si>
  <si>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</si>
  <si>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</si>
  <si>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</si>
  <si>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</si>
  <si>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</si>
  <si>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</si>
  <si>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</si>
  <si>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Sub-total</t>
  </si>
  <si>
    <t>-</t>
  </si>
  <si>
    <t xml:space="preserve"> </t>
  </si>
  <si>
    <t>Total</t>
  </si>
  <si>
    <t>Faixa Etária</t>
  </si>
  <si>
    <t>Quantidade de Titulares</t>
  </si>
  <si>
    <t>Quarto Coletivo</t>
  </si>
  <si>
    <t>59 anos ou +</t>
  </si>
  <si>
    <t>Total ( titulares + dependentes )</t>
  </si>
  <si>
    <t>TOTAL GERAL (R$)</t>
  </si>
  <si>
    <t>00 - 18</t>
  </si>
  <si>
    <t>19 - 23</t>
  </si>
  <si>
    <t>24 - 28</t>
  </si>
  <si>
    <t>29 - 33</t>
  </si>
  <si>
    <t>34 - 38</t>
  </si>
  <si>
    <t>39 - 43</t>
  </si>
  <si>
    <t>44 - 48</t>
  </si>
  <si>
    <t>49 - 53</t>
  </si>
  <si>
    <t>54 - 58</t>
  </si>
  <si>
    <t>Faixa Etária
(anos)</t>
  </si>
  <si>
    <t>59 ou +</t>
  </si>
  <si>
    <t>R$¹</t>
  </si>
  <si>
    <t>(1) valor unitário (R$)</t>
  </si>
  <si>
    <t>QTD.</t>
  </si>
  <si>
    <t>VALOR UNITÁRIO (R$)</t>
  </si>
  <si>
    <t>VALOR TOTAL (R$)</t>
  </si>
  <si>
    <t>Data da campanha válida a partir de:</t>
  </si>
  <si>
    <t>Ômega Plus</t>
  </si>
  <si>
    <t>(2) Taxa de implantação somente por titular</t>
  </si>
  <si>
    <t>SUBTOTAL (R$)</t>
  </si>
  <si>
    <t>TOTAL (TITULARES  +  DEPENDENTES)</t>
  </si>
  <si>
    <t>QUANTIDADE DE TITULARES</t>
  </si>
  <si>
    <t>Quantidade</t>
  </si>
  <si>
    <t>Acomodação</t>
  </si>
  <si>
    <t>Registro ANS</t>
  </si>
  <si>
    <t>Rede</t>
  </si>
  <si>
    <t>Segmentação</t>
  </si>
  <si>
    <t>Abrangência</t>
  </si>
  <si>
    <t>Nacional</t>
  </si>
  <si>
    <t>Ambulatorial + Hospitalar com Obstetrícia</t>
  </si>
  <si>
    <t>Quarto Individual</t>
  </si>
  <si>
    <t>SUBTOTAL  (R$)</t>
  </si>
  <si>
    <t>SOS UNIMED</t>
  </si>
  <si>
    <t>TRANSPORTE AEROMÉDICO</t>
  </si>
  <si>
    <t>TOTAL OPCIONAIS (R$)</t>
  </si>
  <si>
    <t>OPCIONAIS</t>
  </si>
  <si>
    <t xml:space="preserve">Quantidade </t>
  </si>
  <si>
    <t>Planos com Coparticipação</t>
  </si>
  <si>
    <t>Estadual</t>
  </si>
  <si>
    <t>UniPart Básico QC</t>
  </si>
  <si>
    <t>UniPart Básico QP</t>
  </si>
  <si>
    <t>UniPart Especial</t>
  </si>
  <si>
    <t>474.210/15-9</t>
  </si>
  <si>
    <t>474.214/15-1</t>
  </si>
  <si>
    <t>474.215/15-0</t>
  </si>
  <si>
    <t>Quantidade de Clientes com SOS Unimed</t>
  </si>
  <si>
    <t>Quantidade de Clientes com Transporte Aeromédico</t>
  </si>
  <si>
    <t>TAXA DE IMPLANTAÇÃO²</t>
  </si>
  <si>
    <t>Planos sem Coparticipação</t>
  </si>
  <si>
    <t>Com Coparticipação</t>
  </si>
  <si>
    <t>Abrangência Municipal</t>
  </si>
  <si>
    <t>Referência - Registro ANS 459.317/08-1</t>
  </si>
  <si>
    <r>
      <t>Faixa Etária</t>
    </r>
    <r>
      <rPr>
        <b/>
        <sz val="10"/>
        <rFont val="Arial Narrow"/>
        <family val="2"/>
      </rPr>
      <t xml:space="preserve"> (anos)</t>
    </r>
  </si>
  <si>
    <r>
      <t>TAXA DE IMPLANTAÇÃO</t>
    </r>
    <r>
      <rPr>
        <b/>
        <vertAlign val="superscript"/>
        <sz val="12"/>
        <color indexed="45"/>
        <rFont val="Arial Narrow"/>
        <family val="2"/>
      </rPr>
      <t>2</t>
    </r>
  </si>
  <si>
    <t>467.662/12-9</t>
  </si>
  <si>
    <t>Delta 2</t>
  </si>
  <si>
    <t>467.687/12-4</t>
  </si>
  <si>
    <t>Personal 2</t>
  </si>
  <si>
    <t>467.681/12-5</t>
  </si>
  <si>
    <t>Alfa 2</t>
  </si>
  <si>
    <t>Beta 2</t>
  </si>
  <si>
    <t>467.683/12-1</t>
  </si>
  <si>
    <t>467.685/12-8</t>
  </si>
  <si>
    <t>02 a 99</t>
  </si>
  <si>
    <t>Grupo de Municípios</t>
  </si>
  <si>
    <t>Singular</t>
  </si>
  <si>
    <t>483.724/19-0</t>
  </si>
  <si>
    <t>Válido a partir de 07/10/2019, sujeito a alteração com aviso prévio I 10/2019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</si>
</sst>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  <numFmt numFmtId="173" formatCode="00000\-000"/>
    <numFmt numFmtId="174" formatCode="0.0000"/>
    <numFmt numFmtId="175" formatCode="&quot;R$ &quot;#,##0.00"/>
    <numFmt numFmtId="176" formatCode="00,000,&quot;/&quot;000,0\-00"/>
    <numFmt numFmtId="177" formatCode="dd/mm/yy;@"/>
    <numFmt numFmtId="178" formatCode="####\-####"/>
    <numFmt numFmtId="179" formatCode="\(##\)"/>
    <numFmt numFmtId="180" formatCode="&quot;Rio de Janeiro, &quot;;d"/>
    <numFmt numFmtId="181" formatCode="mm"/>
    <numFmt numFmtId="182" formatCode="00000&quot;/&quot;0000\-00"/>
    <numFmt numFmtId="183" formatCode="[$-416]dddd\,\ d&quot; de &quot;mmmm&quot; de &quot;yyyy"/>
    <numFmt numFmtId="184" formatCode="#,##0.000"/>
    <numFmt numFmtId="185" formatCode="#,##0.0"/>
    <numFmt numFmtId="186" formatCode="#,##0.0000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[$-F800]dddd\,\ mmmm\ dd\,\ yyyy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</numFmts>
  <fonts count="79">
    <font>
      <sz val="10"/>
      <name val="Arial"/>
      <family val="0"/>
    </font>
    <font>
      <sz val="1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8"/>
      <color indexed="23"/>
      <name val="Arial"/>
      <family val="2"/>
    </font>
    <font>
      <b/>
      <sz val="12"/>
      <name val="Trebuchet MS"/>
      <family val="2"/>
    </font>
    <font>
      <b/>
      <sz val="16"/>
      <color indexed="45"/>
      <name val="Trebuchet MS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45"/>
      <name val="Arial Narrow"/>
      <family val="2"/>
    </font>
    <font>
      <sz val="12"/>
      <color indexed="42"/>
      <name val="Arial Narrow"/>
      <family val="2"/>
    </font>
    <font>
      <b/>
      <sz val="12"/>
      <color indexed="56"/>
      <name val="Arial Narrow"/>
      <family val="2"/>
    </font>
    <font>
      <b/>
      <sz val="12"/>
      <color indexed="59"/>
      <name val="Trebuchet MS"/>
      <family val="2"/>
    </font>
    <font>
      <b/>
      <sz val="12"/>
      <color indexed="45"/>
      <name val="Trebuchet MS"/>
      <family val="2"/>
    </font>
    <font>
      <sz val="7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sz val="12"/>
      <color indexed="26"/>
      <name val="Arial Narrow"/>
      <family val="2"/>
    </font>
    <font>
      <sz val="12"/>
      <color indexed="8"/>
      <name val="Arial Narrow"/>
      <family val="2"/>
    </font>
    <font>
      <b/>
      <sz val="12"/>
      <color indexed="23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5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vertAlign val="superscript"/>
      <sz val="12"/>
      <color indexed="45"/>
      <name val="Arial Narrow"/>
      <family val="2"/>
    </font>
    <font>
      <sz val="11"/>
      <color indexed="26"/>
      <name val="Calibri"/>
      <family val="2"/>
    </font>
    <font>
      <sz val="11"/>
      <color indexed="45"/>
      <name val="Calibri"/>
      <family val="2"/>
    </font>
    <font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1"/>
      <color indexed="45"/>
      <name val="Calibri"/>
      <family val="2"/>
    </font>
    <font>
      <sz val="11"/>
      <color indexed="54"/>
      <name val="Calibri"/>
      <family val="2"/>
    </font>
    <font>
      <sz val="11"/>
      <color indexed="50"/>
      <name val="Calibri"/>
      <family val="2"/>
    </font>
    <font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26"/>
      <name val="Calibri"/>
      <family val="2"/>
    </font>
    <font>
      <sz val="11"/>
      <color indexed="56"/>
      <name val="Calibri"/>
      <family val="2"/>
    </font>
    <font>
      <i/>
      <sz val="11"/>
      <color indexed="26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b/>
      <sz val="14"/>
      <color indexed="45"/>
      <name val="Arial Narrow"/>
      <family val="2"/>
    </font>
    <font>
      <b/>
      <sz val="16"/>
      <color indexed="45"/>
      <name val="Arial Narrow"/>
      <family val="2"/>
    </font>
    <font>
      <b/>
      <sz val="12"/>
      <color indexed="45"/>
      <name val="Arial Narrow"/>
      <family val="2"/>
    </font>
    <font>
      <b/>
      <sz val="18"/>
      <color indexed="50"/>
      <name val="Trebuchet MS"/>
      <family val="2"/>
    </font>
    <font>
      <b/>
      <sz val="11"/>
      <color indexed="45"/>
      <name val="Trebuchet MS"/>
      <family val="2"/>
    </font>
    <font>
      <sz val="12"/>
      <color indexed="45"/>
      <name val="Trebuchet MS"/>
      <family val="2"/>
    </font>
    <font>
      <sz val="11"/>
      <color indexed="45"/>
      <name val="Trebuchet MS"/>
      <family val="2"/>
    </font>
    <font>
      <sz val="12"/>
      <color indexed="52"/>
      <name val="Trebuchet MS"/>
      <family val="2"/>
    </font>
    <font>
      <b/>
      <sz val="14"/>
      <color indexed="45"/>
      <name val="Trebuchet MS"/>
      <family val="2"/>
    </font>
    <font>
      <b/>
      <sz val="16"/>
      <color indexed="45"/>
      <name val="Arial"/>
      <family val="2"/>
    </font>
    <font>
      <b/>
      <sz val="18"/>
      <color indexed="45"/>
      <name val="Arial"/>
      <family val="2"/>
    </font>
    <font>
      <b/>
      <sz val="14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0C7"/>
        <bgColor indexed="64"/>
      </patternFill>
    </fill>
    <fill>
      <patternFill patternType="solid">
        <fgColor rgb="FF0A5F55"/>
        <bgColor indexed="64"/>
      </patternFill>
    </fill>
    <fill>
      <patternFill patternType="solid">
        <fgColor rgb="FFF47920"/>
        <bgColor indexed="64"/>
      </patternFill>
    </fill>
    <fill>
      <patternFill patternType="solid">
        <fgColor rgb="FF682D00"/>
        <bgColor indexed="64"/>
      </patternFill>
    </fill>
  </fills>
  <borders count="2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hair">
        <color indexed="42"/>
      </bottom>
    </border>
    <border>
      <left>
        <color indexed="63"/>
      </left>
      <right>
        <color indexed="63"/>
      </right>
      <top style="hair">
        <color indexed="42"/>
      </top>
      <bottom style="hair">
        <color indexed="42"/>
      </bottom>
    </border>
    <border>
      <left style="hair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 style="medium">
        <color indexed="42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  <border>
      <left style="double">
        <color indexed="1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13"/>
      </right>
      <top>
        <color indexed="63"/>
      </top>
      <bottom style="double">
        <color indexed="13"/>
      </bottom>
    </border>
    <border>
      <left style="medium">
        <color rgb="FF0A5F55"/>
      </left>
      <right style="medium">
        <color rgb="FF0A5F55"/>
      </right>
      <top style="medium">
        <color rgb="FF0A5F55"/>
      </top>
      <bottom style="medium">
        <color rgb="FF0A5F55"/>
      </bottom>
    </border>
    <border>
      <left style="thick">
        <color rgb="FF0A5F55"/>
      </left>
      <right style="hair">
        <color rgb="FF00995D"/>
      </right>
      <top style="thick">
        <color rgb="FF0A5F55"/>
      </top>
      <bottom style="thick">
        <color rgb="FF0A5F55"/>
      </bottom>
    </border>
    <border>
      <left style="hair">
        <color rgb="FF00995D"/>
      </left>
      <right>
        <color indexed="63"/>
      </right>
      <top style="thick">
        <color rgb="FF0A5F55"/>
      </top>
      <bottom style="thick">
        <color rgb="FF0A5F55"/>
      </bottom>
    </border>
    <border>
      <left>
        <color indexed="63"/>
      </left>
      <right>
        <color indexed="63"/>
      </right>
      <top style="thick">
        <color rgb="FF0A5F55"/>
      </top>
      <bottom style="thick">
        <color rgb="FF0A5F55"/>
      </bottom>
    </border>
    <border>
      <left style="thick">
        <color rgb="FF0A5F55"/>
      </left>
      <right>
        <color indexed="63"/>
      </right>
      <top style="thick">
        <color rgb="FF0A5F55"/>
      </top>
      <bottom style="thick">
        <color rgb="FF0A5F55"/>
      </bottom>
    </border>
    <border>
      <left style="thick">
        <color rgb="FF0A5F55"/>
      </left>
      <right style="double">
        <color rgb="FF0A5F55"/>
      </right>
      <top>
        <color indexed="63"/>
      </top>
      <bottom>
        <color indexed="63"/>
      </bottom>
    </border>
    <border>
      <left style="thick">
        <color rgb="FF0A5F55"/>
      </left>
      <right style="double">
        <color rgb="FF0A5F55"/>
      </right>
      <top style="thick">
        <color rgb="FF0A5F55"/>
      </top>
      <bottom style="thin">
        <color rgb="FF0A5F55"/>
      </bottom>
    </border>
    <border>
      <left style="thick">
        <color rgb="FF0A5F55"/>
      </left>
      <right style="double">
        <color rgb="FF0A5F55"/>
      </right>
      <top style="thin">
        <color rgb="FF0A5F55"/>
      </top>
      <bottom style="thin">
        <color rgb="FF0A5F55"/>
      </bottom>
    </border>
    <border>
      <left style="thick">
        <color rgb="FF0A5F55"/>
      </left>
      <right style="double">
        <color rgb="FF0A5F55"/>
      </right>
      <top style="thin">
        <color rgb="FF0A5F55"/>
      </top>
      <bottom style="double">
        <color rgb="FF0A5F55"/>
      </bottom>
    </border>
    <border>
      <left>
        <color indexed="63"/>
      </left>
      <right>
        <color indexed="63"/>
      </right>
      <top style="thin">
        <color rgb="FF0A5F55"/>
      </top>
      <bottom style="double">
        <color rgb="FF0A5F55"/>
      </bottom>
    </border>
    <border>
      <left style="thin">
        <color rgb="FF0A5F55"/>
      </left>
      <right style="thin">
        <color rgb="FF0A5F55"/>
      </right>
      <top style="thin">
        <color rgb="FF0A5F55"/>
      </top>
      <bottom style="thin">
        <color rgb="FF0A5F55"/>
      </bottom>
    </border>
    <border>
      <left style="thin">
        <color rgb="FF0A5F55"/>
      </left>
      <right style="thin">
        <color rgb="FF0A5F55"/>
      </right>
      <top style="thin">
        <color rgb="FF0A5F55"/>
      </top>
      <bottom style="double">
        <color rgb="FF0A5F55"/>
      </bottom>
    </border>
    <border>
      <left>
        <color indexed="63"/>
      </left>
      <right style="thick">
        <color rgb="FF0A5F55"/>
      </right>
      <top style="thin">
        <color rgb="FF0A5F55"/>
      </top>
      <bottom style="thin">
        <color rgb="FF0A5F55"/>
      </bottom>
    </border>
    <border>
      <left>
        <color indexed="63"/>
      </left>
      <right style="thick">
        <color rgb="FF0A5F55"/>
      </right>
      <top style="thin">
        <color rgb="FF0A5F55"/>
      </top>
      <bottom style="double">
        <color rgb="FF0A5F55"/>
      </bottom>
    </border>
    <border>
      <left style="thin">
        <color rgb="FF0A5F55"/>
      </left>
      <right style="thin">
        <color rgb="FF0A5F55"/>
      </right>
      <top style="thick">
        <color rgb="FF0A5F55"/>
      </top>
      <bottom style="thick">
        <color rgb="FF0A5F55"/>
      </bottom>
    </border>
    <border>
      <left style="thick">
        <color rgb="FF0A5F55"/>
      </left>
      <right style="double">
        <color rgb="FF0A5F55"/>
      </right>
      <top style="thick">
        <color rgb="FF0A5F55"/>
      </top>
      <bottom style="thick">
        <color rgb="FF0A5F55"/>
      </bottom>
    </border>
    <border>
      <left style="thin">
        <color rgb="FF0A5F55"/>
      </left>
      <right style="thick">
        <color rgb="FF0A5F55"/>
      </right>
      <top style="thick">
        <color rgb="FF0A5F55"/>
      </top>
      <bottom style="thick">
        <color rgb="FF0A5F55"/>
      </bottom>
    </border>
    <border>
      <left style="thin">
        <color rgb="FF0A5F55"/>
      </left>
      <right style="thin">
        <color rgb="FF0A5F55"/>
      </right>
      <top style="double">
        <color rgb="FF0A5F55"/>
      </top>
      <bottom style="hair">
        <color rgb="FF0A5F55"/>
      </bottom>
    </border>
    <border>
      <left style="thin">
        <color rgb="FF0A5F55"/>
      </left>
      <right style="thick">
        <color rgb="FF0A5F55"/>
      </right>
      <top style="double">
        <color rgb="FF0A5F55"/>
      </top>
      <bottom style="hair">
        <color rgb="FF0A5F55"/>
      </bottom>
    </border>
    <border>
      <left style="thin">
        <color rgb="FF0A5F55"/>
      </left>
      <right style="thin">
        <color rgb="FF0A5F55"/>
      </right>
      <top style="hair">
        <color rgb="FF0A5F55"/>
      </top>
      <bottom style="hair">
        <color rgb="FF0A5F55"/>
      </bottom>
    </border>
    <border>
      <left style="thin">
        <color rgb="FF0A5F55"/>
      </left>
      <right style="thick">
        <color rgb="FF0A5F55"/>
      </right>
      <top style="hair">
        <color rgb="FF0A5F55"/>
      </top>
      <bottom style="hair">
        <color rgb="FF0A5F55"/>
      </bottom>
    </border>
    <border>
      <left style="thin">
        <color rgb="FF0A5F55"/>
      </left>
      <right style="thin">
        <color rgb="FF0A5F55"/>
      </right>
      <top style="hair">
        <color rgb="FF0A5F55"/>
      </top>
      <bottom style="thick">
        <color rgb="FF0A5F55"/>
      </bottom>
    </border>
    <border>
      <left style="thin">
        <color rgb="FF0A5F55"/>
      </left>
      <right style="thick">
        <color rgb="FF0A5F55"/>
      </right>
      <top style="hair">
        <color rgb="FF0A5F55"/>
      </top>
      <bottom style="thick">
        <color rgb="FF0A5F55"/>
      </bottom>
    </border>
    <border>
      <left>
        <color indexed="63"/>
      </left>
      <right>
        <color indexed="63"/>
      </right>
      <top style="hair">
        <color indexed="42"/>
      </top>
      <bottom style="medium">
        <color rgb="FF00401A"/>
      </bottom>
    </border>
    <border>
      <left style="thin">
        <color rgb="FFF47920"/>
      </left>
      <right style="medium">
        <color rgb="FFF47920"/>
      </right>
      <top style="medium">
        <color rgb="FFF47920"/>
      </top>
      <bottom style="medium">
        <color rgb="FFF47920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 style="thick">
        <color indexed="5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ck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thick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thick">
        <color indexed="53"/>
      </bottom>
    </border>
    <border>
      <left style="hair">
        <color indexed="53"/>
      </left>
      <right style="thick">
        <color indexed="53"/>
      </right>
      <top style="hair">
        <color indexed="53"/>
      </top>
      <bottom style="thick">
        <color indexed="53"/>
      </bottom>
    </border>
    <border>
      <left>
        <color indexed="63"/>
      </left>
      <right style="hair">
        <color indexed="53"/>
      </right>
      <top style="thick">
        <color indexed="53"/>
      </top>
      <bottom style="thick">
        <color indexed="53"/>
      </bottom>
    </border>
    <border>
      <left style="hair">
        <color indexed="53"/>
      </left>
      <right style="hair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 style="double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thick">
        <color indexed="53"/>
      </left>
      <right style="double">
        <color indexed="53"/>
      </right>
      <top style="thin">
        <color indexed="53"/>
      </top>
      <bottom style="double">
        <color indexed="53"/>
      </bottom>
    </border>
    <border>
      <left style="thick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double">
        <color indexed="53"/>
      </right>
      <top>
        <color indexed="63"/>
      </top>
      <bottom style="thick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ck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thick">
        <color indexed="53"/>
      </right>
      <top style="thin">
        <color indexed="53"/>
      </top>
      <bottom style="double">
        <color indexed="53"/>
      </bottom>
    </border>
    <border>
      <left style="hair">
        <color indexed="1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3999302387238"/>
      </bottom>
    </border>
    <border>
      <left style="thin">
        <color rgb="FF682D00"/>
      </left>
      <right style="medium">
        <color rgb="FF682D00"/>
      </right>
      <top style="medium">
        <color rgb="FF682D00"/>
      </top>
      <bottom style="medium">
        <color rgb="FF682D00"/>
      </bottom>
    </border>
    <border>
      <left style="thin">
        <color rgb="FF682D00"/>
      </left>
      <right style="thin">
        <color rgb="FF682D00"/>
      </right>
      <top style="thin">
        <color rgb="FF682D00"/>
      </top>
      <bottom style="thin">
        <color rgb="FF682D00"/>
      </bottom>
    </border>
    <border>
      <left style="thin">
        <color rgb="FF682D00"/>
      </left>
      <right style="thin">
        <color rgb="FF682D00"/>
      </right>
      <top style="thin">
        <color rgb="FF682D00"/>
      </top>
      <bottom style="medium">
        <color rgb="FF682D00"/>
      </bottom>
    </border>
    <border>
      <left style="thin">
        <color rgb="FF682D00"/>
      </left>
      <right style="thin">
        <color rgb="FF682D00"/>
      </right>
      <top style="double">
        <color rgb="FF682D00"/>
      </top>
      <bottom style="thin">
        <color rgb="FF682D00"/>
      </bottom>
    </border>
    <border>
      <left style="medium">
        <color rgb="FF682D00"/>
      </left>
      <right>
        <color indexed="63"/>
      </right>
      <top>
        <color indexed="63"/>
      </top>
      <bottom>
        <color indexed="63"/>
      </bottom>
    </border>
    <border>
      <left style="thin">
        <color rgb="FF682D00"/>
      </left>
      <right>
        <color indexed="63"/>
      </right>
      <top style="double">
        <color rgb="FF682D00"/>
      </top>
      <bottom>
        <color indexed="63"/>
      </bottom>
    </border>
    <border>
      <left style="medium">
        <color rgb="FF682D00"/>
      </left>
      <right>
        <color indexed="63"/>
      </right>
      <top style="thin">
        <color rgb="FF682D00"/>
      </top>
      <bottom style="thin">
        <color rgb="FF682D00"/>
      </bottom>
    </border>
    <border>
      <left style="medium">
        <color rgb="FF682D00"/>
      </left>
      <right>
        <color indexed="63"/>
      </right>
      <top style="thin">
        <color rgb="FF682D00"/>
      </top>
      <bottom style="medium">
        <color rgb="FF682D00"/>
      </bottom>
    </border>
    <border>
      <left>
        <color indexed="63"/>
      </left>
      <right style="medium">
        <color rgb="FF682D00"/>
      </right>
      <top style="double">
        <color rgb="FF682D00"/>
      </top>
      <bottom>
        <color indexed="63"/>
      </bottom>
    </border>
    <border>
      <left style="thin">
        <color rgb="FF682D00"/>
      </left>
      <right style="medium">
        <color rgb="FF682D00"/>
      </right>
      <top style="thin">
        <color rgb="FF682D00"/>
      </top>
      <bottom style="thin">
        <color rgb="FF682D00"/>
      </bottom>
    </border>
    <border>
      <left style="thin">
        <color rgb="FF682D00"/>
      </left>
      <right style="medium">
        <color rgb="FF682D00"/>
      </right>
      <top style="thin">
        <color rgb="FF682D00"/>
      </top>
      <bottom style="medium">
        <color rgb="FF682D00"/>
      </bottom>
    </border>
    <border>
      <left style="medium">
        <color rgb="FF682D00"/>
      </left>
      <right>
        <color indexed="63"/>
      </right>
      <top style="medium">
        <color rgb="FF682D00"/>
      </top>
      <bottom style="medium">
        <color rgb="FF682D00"/>
      </bottom>
    </border>
    <border>
      <left>
        <color indexed="63"/>
      </left>
      <right>
        <color indexed="63"/>
      </right>
      <top style="medium">
        <color rgb="FF682D00"/>
      </top>
      <bottom style="medium">
        <color rgb="FF682D00"/>
      </bottom>
    </border>
    <border>
      <left style="thin">
        <color theme="0"/>
      </left>
      <right>
        <color indexed="63"/>
      </right>
      <top style="medium">
        <color rgb="FF682D0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>
        <color rgb="FF682D00"/>
      </bottom>
    </border>
    <border>
      <left style="medium">
        <color rgb="FF682D00"/>
      </left>
      <right style="thin">
        <color rgb="FF682D00"/>
      </right>
      <top style="medium">
        <color rgb="FF682D00"/>
      </top>
      <bottom style="medium">
        <color rgb="FF682D00"/>
      </bottom>
    </border>
    <border>
      <left style="thin">
        <color rgb="FF682D00"/>
      </left>
      <right style="thin">
        <color rgb="FF682D00"/>
      </right>
      <top style="medium">
        <color rgb="FF682D00"/>
      </top>
      <bottom style="medium">
        <color rgb="FF682D00"/>
      </bottom>
    </border>
    <border>
      <left style="thin">
        <color theme="9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rgb="FF682D00"/>
      </left>
      <right style="thin">
        <color rgb="FF682D00"/>
      </right>
      <top>
        <color indexed="63"/>
      </top>
      <bottom>
        <color indexed="63"/>
      </bottom>
    </border>
    <border>
      <left>
        <color indexed="63"/>
      </left>
      <right style="medium">
        <color rgb="FF682D00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thick">
        <color rgb="FF0A5F55"/>
      </right>
      <top style="hair">
        <color indexed="42"/>
      </top>
      <bottom style="hair">
        <color indexed="42"/>
      </bottom>
    </border>
    <border>
      <left>
        <color indexed="63"/>
      </left>
      <right style="thick">
        <color rgb="FF0A5F55"/>
      </right>
      <top style="hair">
        <color indexed="42"/>
      </top>
      <bottom style="medium">
        <color rgb="FF00401A"/>
      </bottom>
    </border>
    <border>
      <left>
        <color indexed="63"/>
      </left>
      <right style="hair">
        <color indexed="42"/>
      </right>
      <top style="medium">
        <color rgb="FF00401A"/>
      </top>
      <bottom style="thick">
        <color rgb="FF0A5F55"/>
      </bottom>
    </border>
    <border>
      <left style="hair">
        <color indexed="42"/>
      </left>
      <right style="hair">
        <color indexed="42"/>
      </right>
      <top style="medium">
        <color rgb="FF00401A"/>
      </top>
      <bottom style="thick">
        <color rgb="FF0A5F55"/>
      </bottom>
    </border>
    <border>
      <left style="hair">
        <color indexed="42"/>
      </left>
      <right style="thick">
        <color rgb="FF0A5F55"/>
      </right>
      <top style="medium">
        <color rgb="FF00401A"/>
      </top>
      <bottom style="thick">
        <color rgb="FF0A5F55"/>
      </bottom>
    </border>
    <border>
      <left>
        <color indexed="63"/>
      </left>
      <right style="thick">
        <color rgb="FF0A5F55"/>
      </right>
      <top>
        <color indexed="63"/>
      </top>
      <bottom style="hair">
        <color indexed="42"/>
      </bottom>
    </border>
    <border>
      <left style="thin">
        <color rgb="FF0A5F55"/>
      </left>
      <right style="thick">
        <color rgb="FF0A5F55"/>
      </right>
      <top style="thin">
        <color rgb="FF0A5F55"/>
      </top>
      <bottom style="double">
        <color rgb="FF0A5F55"/>
      </bottom>
    </border>
    <border>
      <left>
        <color indexed="63"/>
      </left>
      <right style="hair">
        <color indexed="42"/>
      </right>
      <top>
        <color indexed="63"/>
      </top>
      <bottom style="thick">
        <color rgb="FF0A5F55"/>
      </bottom>
    </border>
    <border>
      <left style="hair">
        <color indexed="42"/>
      </left>
      <right style="hair">
        <color indexed="42"/>
      </right>
      <top>
        <color indexed="63"/>
      </top>
      <bottom style="thick">
        <color rgb="FF0A5F55"/>
      </bottom>
    </border>
    <border>
      <left style="thin">
        <color rgb="FF0A5F55"/>
      </left>
      <right>
        <color indexed="63"/>
      </right>
      <top style="double">
        <color rgb="FF0A5F55"/>
      </top>
      <bottom style="hair">
        <color indexed="42"/>
      </bottom>
    </border>
    <border>
      <left>
        <color indexed="63"/>
      </left>
      <right>
        <color indexed="63"/>
      </right>
      <top style="double">
        <color rgb="FF0A5F55"/>
      </top>
      <bottom style="hair">
        <color indexed="42"/>
      </bottom>
    </border>
    <border>
      <left>
        <color indexed="63"/>
      </left>
      <right style="thin">
        <color rgb="FF0A5F55"/>
      </right>
      <top style="double">
        <color rgb="FF0A5F55"/>
      </top>
      <bottom style="hair">
        <color indexed="42"/>
      </bottom>
    </border>
    <border>
      <left style="thin">
        <color rgb="FF0A5F55"/>
      </left>
      <right>
        <color indexed="63"/>
      </right>
      <top style="hair">
        <color indexed="42"/>
      </top>
      <bottom style="hair">
        <color indexed="42"/>
      </bottom>
    </border>
    <border>
      <left>
        <color indexed="63"/>
      </left>
      <right style="thin">
        <color rgb="FF0A5F55"/>
      </right>
      <top style="hair">
        <color indexed="42"/>
      </top>
      <bottom style="hair">
        <color indexed="42"/>
      </bottom>
    </border>
    <border>
      <left style="thin">
        <color rgb="FF0A5F55"/>
      </left>
      <right>
        <color indexed="63"/>
      </right>
      <top style="hair">
        <color indexed="42"/>
      </top>
      <bottom style="medium">
        <color rgb="FF0A5F55"/>
      </bottom>
    </border>
    <border>
      <left>
        <color indexed="63"/>
      </left>
      <right>
        <color indexed="63"/>
      </right>
      <top style="hair">
        <color indexed="42"/>
      </top>
      <bottom style="medium">
        <color rgb="FF0A5F55"/>
      </bottom>
    </border>
    <border>
      <left>
        <color indexed="63"/>
      </left>
      <right style="thin">
        <color rgb="FF0A5F55"/>
      </right>
      <top style="hair">
        <color indexed="42"/>
      </top>
      <bottom style="medium">
        <color rgb="FF0A5F55"/>
      </bottom>
    </border>
    <border>
      <left style="thick">
        <color rgb="FF0A5F55"/>
      </left>
      <right style="medium">
        <color indexed="42"/>
      </right>
      <top style="medium">
        <color rgb="FF0A5F55"/>
      </top>
      <bottom style="thick">
        <color rgb="FF0A5F55"/>
      </bottom>
    </border>
    <border>
      <left>
        <color indexed="63"/>
      </left>
      <right>
        <color indexed="63"/>
      </right>
      <top style="thick">
        <color rgb="FFF47920"/>
      </top>
      <bottom style="thick">
        <color rgb="FFFFC000"/>
      </bottom>
    </border>
    <border>
      <left style="thick">
        <color rgb="FFF47920"/>
      </left>
      <right style="double">
        <color rgb="FFF47920"/>
      </right>
      <top style="thick">
        <color rgb="FFF47920"/>
      </top>
      <bottom>
        <color indexed="63"/>
      </bottom>
    </border>
    <border>
      <left style="thick">
        <color rgb="FFF47920"/>
      </left>
      <right style="double">
        <color rgb="FFF47920"/>
      </right>
      <top>
        <color indexed="63"/>
      </top>
      <bottom style="hair">
        <color indexed="53"/>
      </bottom>
    </border>
    <border>
      <left style="thick">
        <color rgb="FFF47920"/>
      </left>
      <right style="double">
        <color rgb="FFF47920"/>
      </right>
      <top style="hair">
        <color indexed="53"/>
      </top>
      <bottom style="hair">
        <color indexed="53"/>
      </bottom>
    </border>
    <border>
      <left style="thick">
        <color rgb="FFF47920"/>
      </left>
      <right style="double">
        <color rgb="FFF47920"/>
      </right>
      <top style="hair">
        <color indexed="53"/>
      </top>
      <bottom>
        <color indexed="63"/>
      </bottom>
    </border>
    <border>
      <left style="thick">
        <color rgb="FFF47920"/>
      </left>
      <right style="double">
        <color rgb="FFF47920"/>
      </right>
      <top style="thin">
        <color rgb="FFF47920"/>
      </top>
      <bottom>
        <color indexed="63"/>
      </bottom>
    </border>
    <border>
      <left>
        <color indexed="63"/>
      </left>
      <right style="thin">
        <color rgb="FFFFC000"/>
      </right>
      <top style="thin">
        <color rgb="FFF47920"/>
      </top>
      <bottom>
        <color indexed="63"/>
      </bottom>
    </border>
    <border>
      <left style="thin">
        <color rgb="FFFFC000"/>
      </left>
      <right>
        <color indexed="63"/>
      </right>
      <top style="thin">
        <color rgb="FFF47920"/>
      </top>
      <bottom>
        <color indexed="63"/>
      </bottom>
    </border>
    <border>
      <left style="thick">
        <color rgb="FFF47920"/>
      </left>
      <right style="double">
        <color rgb="FFF47920"/>
      </right>
      <top>
        <color indexed="63"/>
      </top>
      <bottom style="double">
        <color rgb="FFF47920"/>
      </bottom>
    </border>
    <border>
      <left>
        <color indexed="63"/>
      </left>
      <right>
        <color indexed="63"/>
      </right>
      <top>
        <color indexed="63"/>
      </top>
      <bottom style="double">
        <color rgb="FFF47920"/>
      </bottom>
    </border>
    <border>
      <left>
        <color indexed="63"/>
      </left>
      <right style="thin">
        <color rgb="FFF47920"/>
      </right>
      <top style="thin">
        <color rgb="FFF47920"/>
      </top>
      <bottom style="thin">
        <color rgb="FFF47920"/>
      </bottom>
    </border>
    <border>
      <left style="thick">
        <color rgb="FFF47920"/>
      </left>
      <right style="double">
        <color rgb="FFF47920"/>
      </right>
      <top style="thin">
        <color rgb="FFF47920"/>
      </top>
      <bottom style="thin">
        <color rgb="FFF47920"/>
      </bottom>
    </border>
    <border>
      <left style="double">
        <color rgb="FFF47920"/>
      </left>
      <right style="thin">
        <color rgb="FFF47920"/>
      </right>
      <top style="thin">
        <color rgb="FFF47920"/>
      </top>
      <bottom style="double">
        <color rgb="FFF47920"/>
      </bottom>
    </border>
    <border>
      <left style="thin">
        <color rgb="FFF47920"/>
      </left>
      <right style="thin">
        <color rgb="FFF47920"/>
      </right>
      <top style="thin">
        <color rgb="FFF47920"/>
      </top>
      <bottom style="double">
        <color rgb="FFF47920"/>
      </bottom>
    </border>
    <border>
      <left style="thin">
        <color rgb="FFF47920"/>
      </left>
      <right style="thick">
        <color rgb="FFF47920"/>
      </right>
      <top style="thin">
        <color rgb="FFF47920"/>
      </top>
      <bottom style="double">
        <color rgb="FFF47920"/>
      </bottom>
    </border>
    <border>
      <left style="thick">
        <color indexed="53"/>
      </left>
      <right style="thin">
        <color indexed="53"/>
      </right>
      <top style="double">
        <color rgb="FFF47920"/>
      </top>
      <bottom style="hair">
        <color indexed="53"/>
      </bottom>
    </border>
    <border>
      <left style="thin">
        <color indexed="53"/>
      </left>
      <right style="thin">
        <color indexed="53"/>
      </right>
      <top style="double">
        <color rgb="FFF47920"/>
      </top>
      <bottom style="hair">
        <color indexed="53"/>
      </bottom>
    </border>
    <border>
      <left style="thin">
        <color indexed="53"/>
      </left>
      <right style="thick">
        <color indexed="53"/>
      </right>
      <top style="double">
        <color rgb="FFF47920"/>
      </top>
      <bottom style="hair">
        <color indexed="53"/>
      </bottom>
    </border>
    <border>
      <left style="thick">
        <color indexed="53"/>
      </left>
      <right style="thin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thin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thick">
        <color indexed="53"/>
      </right>
      <top style="hair">
        <color indexed="53"/>
      </top>
      <bottom style="hair">
        <color indexed="53"/>
      </bottom>
    </border>
    <border>
      <left style="thick">
        <color indexed="53"/>
      </left>
      <right style="thin">
        <color indexed="53"/>
      </right>
      <top style="hair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hair">
        <color indexed="53"/>
      </top>
      <bottom>
        <color indexed="63"/>
      </bottom>
    </border>
    <border>
      <left style="thin">
        <color indexed="53"/>
      </left>
      <right style="thick">
        <color indexed="53"/>
      </right>
      <top style="hair">
        <color indexed="53"/>
      </top>
      <bottom>
        <color indexed="63"/>
      </bottom>
    </border>
    <border>
      <left style="thick">
        <color indexed="53"/>
      </left>
      <right style="thin">
        <color indexed="53"/>
      </right>
      <top style="thick">
        <color rgb="FFF47920"/>
      </top>
      <bottom style="thick">
        <color indexed="53"/>
      </bottom>
    </border>
    <border>
      <left style="thin">
        <color indexed="53"/>
      </left>
      <right style="thin">
        <color indexed="53"/>
      </right>
      <top style="thick">
        <color rgb="FFF47920"/>
      </top>
      <bottom style="thick">
        <color indexed="53"/>
      </bottom>
    </border>
    <border>
      <left style="thin">
        <color indexed="53"/>
      </left>
      <right style="thick">
        <color indexed="53"/>
      </right>
      <top style="thick">
        <color rgb="FFF47920"/>
      </top>
      <bottom style="thick">
        <color indexed="53"/>
      </bottom>
    </border>
    <border>
      <left style="thick">
        <color rgb="FFF47920"/>
      </left>
      <right style="thin">
        <color rgb="FFF47920"/>
      </right>
      <top style="thick">
        <color rgb="FFF47920"/>
      </top>
      <bottom style="thick">
        <color rgb="FFF47920"/>
      </bottom>
    </border>
    <border>
      <left style="thin">
        <color rgb="FFF47920"/>
      </left>
      <right style="thin">
        <color rgb="FFF47920"/>
      </right>
      <top>
        <color indexed="63"/>
      </top>
      <bottom style="hair">
        <color theme="9" tint="-0.24993999302387238"/>
      </bottom>
    </border>
    <border>
      <left style="thin">
        <color rgb="FFF47920"/>
      </left>
      <right style="thin">
        <color rgb="FFF47920"/>
      </right>
      <top style="hair">
        <color theme="9" tint="-0.24993999302387238"/>
      </top>
      <bottom style="medium">
        <color rgb="FFF47920"/>
      </bottom>
    </border>
    <border>
      <left style="thin">
        <color rgb="FFF47920"/>
      </left>
      <right style="thin">
        <color rgb="FFF47920"/>
      </right>
      <top>
        <color indexed="63"/>
      </top>
      <bottom style="medium">
        <color rgb="FFF47920"/>
      </bottom>
    </border>
    <border>
      <left style="thin">
        <color theme="0"/>
      </left>
      <right style="thin">
        <color theme="0"/>
      </right>
      <top style="medium">
        <color rgb="FF0A5F55"/>
      </top>
      <bottom>
        <color indexed="63"/>
      </bottom>
    </border>
    <border>
      <left style="thin">
        <color rgb="FF0A5F55"/>
      </left>
      <right style="thin">
        <color rgb="FF0A5F55"/>
      </right>
      <top>
        <color indexed="63"/>
      </top>
      <bottom style="medium">
        <color rgb="FF0A5F55"/>
      </bottom>
    </border>
    <border>
      <left style="thin">
        <color rgb="FF0A5F55"/>
      </left>
      <right style="thin">
        <color rgb="FF0A5F55"/>
      </right>
      <top style="thin">
        <color rgb="FF0A5F55"/>
      </top>
      <bottom style="medium">
        <color rgb="FF0A5F55"/>
      </bottom>
    </border>
    <border>
      <left style="thin">
        <color rgb="FFFFC000"/>
      </left>
      <right style="thin">
        <color rgb="FFFFC000"/>
      </right>
      <top style="thin">
        <color rgb="FFF47920"/>
      </top>
      <bottom>
        <color indexed="63"/>
      </bottom>
    </border>
    <border>
      <left style="thin">
        <color rgb="FFF47920"/>
      </left>
      <right style="thin">
        <color rgb="FFF47920"/>
      </right>
      <top style="thin">
        <color rgb="FFF47920"/>
      </top>
      <bottom style="thin">
        <color rgb="FFF47920"/>
      </bottom>
    </border>
    <border>
      <left style="thin">
        <color rgb="FFF47920"/>
      </left>
      <right style="thin">
        <color rgb="FFF47920"/>
      </right>
      <top style="medium">
        <color rgb="FFF47920"/>
      </top>
      <bottom style="double">
        <color rgb="FFF47920"/>
      </bottom>
    </border>
    <border>
      <left>
        <color indexed="63"/>
      </left>
      <right>
        <color indexed="63"/>
      </right>
      <top style="thin">
        <color rgb="FF0A5F55"/>
      </top>
      <bottom style="thin">
        <color rgb="FF0A5F55"/>
      </bottom>
    </border>
    <border>
      <left style="thick">
        <color rgb="FF0A5F55"/>
      </left>
      <right>
        <color indexed="63"/>
      </right>
      <top style="thick">
        <color rgb="FF0A5F55"/>
      </top>
      <bottom style="thin">
        <color rgb="FF00401A"/>
      </bottom>
    </border>
    <border>
      <left style="thick">
        <color rgb="FF0A5F55"/>
      </left>
      <right>
        <color indexed="63"/>
      </right>
      <top style="thin">
        <color rgb="FF00401A"/>
      </top>
      <bottom style="thin">
        <color rgb="FF0A5F55"/>
      </bottom>
    </border>
    <border>
      <left style="thick">
        <color rgb="FF0A5F55"/>
      </left>
      <right>
        <color indexed="63"/>
      </right>
      <top style="thin">
        <color rgb="FF0A5F55"/>
      </top>
      <bottom style="thin">
        <color rgb="FF0A5F55"/>
      </bottom>
    </border>
    <border>
      <left style="thick">
        <color rgb="FF0A5F55"/>
      </left>
      <right>
        <color indexed="63"/>
      </right>
      <top style="thin">
        <color rgb="FF0A5F55"/>
      </top>
      <bottom style="double">
        <color rgb="FF0A5F55"/>
      </bottom>
    </border>
    <border>
      <left style="double">
        <color rgb="FF0A5F55"/>
      </left>
      <right style="thin">
        <color rgb="FF0A5F55"/>
      </right>
      <top style="thin">
        <color rgb="FF0A5F55"/>
      </top>
      <bottom style="double">
        <color rgb="FF0A5F55"/>
      </bottom>
    </border>
    <border>
      <left style="thin">
        <color rgb="FF0A5F55"/>
      </left>
      <right>
        <color indexed="63"/>
      </right>
      <top style="thin">
        <color rgb="FF0A5F55"/>
      </top>
      <bottom style="double">
        <color rgb="FF0A5F55"/>
      </bottom>
    </border>
    <border>
      <left style="thin">
        <color rgb="FF0A5F55"/>
      </left>
      <right>
        <color indexed="63"/>
      </right>
      <top>
        <color indexed="63"/>
      </top>
      <bottom style="hair">
        <color indexed="42"/>
      </bottom>
    </border>
    <border>
      <left style="thin">
        <color rgb="FF0A5F55"/>
      </left>
      <right>
        <color indexed="63"/>
      </right>
      <top style="hair">
        <color indexed="42"/>
      </top>
      <bottom style="medium">
        <color rgb="FF00401A"/>
      </bottom>
    </border>
    <border>
      <left style="thin">
        <color rgb="FF0A5F55"/>
      </left>
      <right>
        <color indexed="63"/>
      </right>
      <top style="thin">
        <color rgb="FF0A5F55"/>
      </top>
      <bottom style="thin">
        <color rgb="FF0A5F55"/>
      </bottom>
    </border>
    <border>
      <left>
        <color indexed="63"/>
      </left>
      <right style="thick">
        <color rgb="FF0A5F55"/>
      </right>
      <top>
        <color indexed="63"/>
      </top>
      <bottom>
        <color indexed="63"/>
      </bottom>
    </border>
    <border>
      <left style="double">
        <color rgb="FF0A5F55"/>
      </left>
      <right>
        <color indexed="63"/>
      </right>
      <top>
        <color indexed="63"/>
      </top>
      <bottom style="thin">
        <color rgb="FF0A5F55"/>
      </bottom>
    </border>
    <border>
      <left>
        <color indexed="63"/>
      </left>
      <right>
        <color indexed="63"/>
      </right>
      <top>
        <color indexed="63"/>
      </top>
      <bottom style="thin">
        <color rgb="FF0A5F55"/>
      </bottom>
    </border>
    <border>
      <left>
        <color indexed="63"/>
      </left>
      <right style="thick">
        <color rgb="FF0A5F55"/>
      </right>
      <top>
        <color indexed="63"/>
      </top>
      <bottom style="thin">
        <color rgb="FF0A5F55"/>
      </bottom>
    </border>
    <border>
      <left>
        <color indexed="63"/>
      </left>
      <right style="thin">
        <color rgb="FF0A5F55"/>
      </right>
      <top style="thin">
        <color rgb="FF0A5F55"/>
      </top>
      <bottom style="thin">
        <color rgb="FF0A5F55"/>
      </bottom>
    </border>
    <border>
      <left style="thin">
        <color theme="0"/>
      </left>
      <right style="medium">
        <color rgb="FF0A5F55"/>
      </right>
      <top style="medium">
        <color rgb="FF0A5F55"/>
      </top>
      <bottom>
        <color indexed="63"/>
      </bottom>
    </border>
    <border>
      <left>
        <color indexed="63"/>
      </left>
      <right style="hair">
        <color indexed="43"/>
      </right>
      <top style="medium">
        <color rgb="FF0A5F55"/>
      </top>
      <bottom>
        <color indexed="63"/>
      </bottom>
    </border>
    <border>
      <left style="hair">
        <color indexed="43"/>
      </left>
      <right style="medium">
        <color rgb="FF0A5F55"/>
      </right>
      <top style="medium">
        <color rgb="FF0A5F55"/>
      </top>
      <bottom>
        <color indexed="63"/>
      </bottom>
    </border>
    <border>
      <left style="thin">
        <color rgb="FF0A5F55"/>
      </left>
      <right style="thick">
        <color rgb="FF0A5F55"/>
      </right>
      <top style="thin">
        <color rgb="FF0A5F55"/>
      </top>
      <bottom style="thin">
        <color rgb="FF0A5F55"/>
      </bottom>
    </border>
    <border>
      <left style="medium">
        <color rgb="FF0A5F55"/>
      </left>
      <right style="thin">
        <color theme="0"/>
      </right>
      <top style="medium">
        <color rgb="FF0A5F55"/>
      </top>
      <bottom>
        <color indexed="63"/>
      </bottom>
    </border>
    <border>
      <left style="medium">
        <color rgb="FF0A5F55"/>
      </left>
      <right style="thin">
        <color rgb="FF0A5F55"/>
      </right>
      <top style="thin">
        <color rgb="FF0A5F55"/>
      </top>
      <bottom style="thin">
        <color rgb="FF0A5F55"/>
      </bottom>
    </border>
    <border>
      <left style="medium">
        <color rgb="FF0A5F55"/>
      </left>
      <right style="thin">
        <color theme="0"/>
      </right>
      <top>
        <color indexed="63"/>
      </top>
      <bottom style="medium">
        <color rgb="FF0A5F55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A5F55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A5F55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A5F55"/>
      </bottom>
    </border>
    <border>
      <left style="thin">
        <color theme="0"/>
      </left>
      <right style="thin">
        <color rgb="FF00401A"/>
      </right>
      <top>
        <color indexed="63"/>
      </top>
      <bottom style="medium">
        <color rgb="FF0A5F55"/>
      </bottom>
    </border>
    <border>
      <left>
        <color indexed="63"/>
      </left>
      <right style="thin">
        <color rgb="FF00995D"/>
      </right>
      <top>
        <color indexed="63"/>
      </top>
      <bottom style="medium">
        <color rgb="FF0A5F55"/>
      </bottom>
    </border>
    <border>
      <left style="thin">
        <color rgb="FF00995D"/>
      </left>
      <right style="medium">
        <color rgb="FF0A5F55"/>
      </right>
      <top>
        <color indexed="63"/>
      </top>
      <bottom style="medium">
        <color rgb="FF0A5F55"/>
      </bottom>
    </border>
    <border>
      <left style="thin">
        <color rgb="FF0A5F55"/>
      </left>
      <right>
        <color indexed="63"/>
      </right>
      <top style="thin">
        <color rgb="FF0A5F55"/>
      </top>
      <bottom style="medium">
        <color rgb="FF0A5F55"/>
      </bottom>
    </border>
    <border>
      <left>
        <color indexed="63"/>
      </left>
      <right style="medium">
        <color rgb="FF0A5F55"/>
      </right>
      <top style="thin">
        <color rgb="FF0A5F55"/>
      </top>
      <bottom style="medium">
        <color rgb="FF0A5F55"/>
      </bottom>
    </border>
    <border>
      <left style="thin">
        <color rgb="FF0A5F55"/>
      </left>
      <right style="thin">
        <color rgb="FF00995D"/>
      </right>
      <top style="thin">
        <color rgb="FF0A5F55"/>
      </top>
      <bottom style="thin">
        <color rgb="FF0A5F55"/>
      </bottom>
    </border>
    <border>
      <left style="thin">
        <color rgb="FF00995D"/>
      </left>
      <right style="medium">
        <color rgb="FF0A5F55"/>
      </right>
      <top style="thin">
        <color rgb="FF0A5F55"/>
      </top>
      <bottom style="thin">
        <color rgb="FF0A5F55"/>
      </bottom>
    </border>
    <border>
      <left style="medium">
        <color rgb="FF0A5F55"/>
      </left>
      <right>
        <color indexed="63"/>
      </right>
      <top style="medium">
        <color rgb="FF0A5F55"/>
      </top>
      <bottom>
        <color indexed="63"/>
      </bottom>
    </border>
    <border>
      <left>
        <color indexed="63"/>
      </left>
      <right>
        <color indexed="63"/>
      </right>
      <top style="medium">
        <color rgb="FF0A5F55"/>
      </top>
      <bottom>
        <color indexed="63"/>
      </bottom>
    </border>
    <border>
      <left style="medium">
        <color rgb="FF0A5F55"/>
      </left>
      <right>
        <color indexed="63"/>
      </right>
      <top>
        <color indexed="63"/>
      </top>
      <bottom style="medium">
        <color rgb="FF0A5F55"/>
      </bottom>
    </border>
    <border>
      <left>
        <color indexed="63"/>
      </left>
      <right>
        <color indexed="63"/>
      </right>
      <top>
        <color indexed="63"/>
      </top>
      <bottom style="medium">
        <color rgb="FF0A5F55"/>
      </bottom>
    </border>
    <border>
      <left>
        <color indexed="63"/>
      </left>
      <right>
        <color indexed="63"/>
      </right>
      <top style="thin">
        <color rgb="FF0A5F55"/>
      </top>
      <bottom style="medium">
        <color rgb="FF0A5F55"/>
      </bottom>
    </border>
    <border>
      <left>
        <color indexed="63"/>
      </left>
      <right style="thin">
        <color rgb="FF0A5F55"/>
      </right>
      <top style="thin">
        <color rgb="FF0A5F55"/>
      </top>
      <bottom style="medium">
        <color rgb="FF0A5F55"/>
      </bottom>
    </border>
    <border>
      <left style="double">
        <color rgb="FF0A5F55"/>
      </left>
      <right>
        <color indexed="63"/>
      </right>
      <top style="thin">
        <color rgb="FF0A5F55"/>
      </top>
      <bottom style="thin">
        <color rgb="FF0A5F55"/>
      </bottom>
    </border>
    <border>
      <left style="thick">
        <color rgb="FF0A5F55"/>
      </left>
      <right>
        <color indexed="6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double">
        <color indexed="53"/>
      </left>
      <right style="thin">
        <color indexed="53"/>
      </right>
      <top style="double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double">
        <color indexed="53"/>
      </top>
      <bottom style="thin">
        <color indexed="53"/>
      </bottom>
    </border>
    <border>
      <left style="thin">
        <color indexed="53"/>
      </left>
      <right style="thick">
        <color indexed="53"/>
      </right>
      <top style="double">
        <color indexed="53"/>
      </top>
      <bottom style="thin">
        <color indexed="53"/>
      </bottom>
    </border>
    <border>
      <left style="medium">
        <color rgb="FFF47920"/>
      </left>
      <right style="thin">
        <color rgb="FFF47920"/>
      </right>
      <top style="medium">
        <color rgb="FFF47920"/>
      </top>
      <bottom style="medium">
        <color rgb="FFF47920"/>
      </bottom>
    </border>
    <border>
      <left style="thin">
        <color rgb="FFF47920"/>
      </left>
      <right style="thin">
        <color rgb="FFF47920"/>
      </right>
      <top style="medium">
        <color rgb="FFF47920"/>
      </top>
      <bottom style="medium">
        <color rgb="FFF47920"/>
      </bottom>
    </border>
    <border>
      <left>
        <color indexed="63"/>
      </left>
      <right style="thin">
        <color theme="0"/>
      </right>
      <top style="medium">
        <color rgb="FF682D00"/>
      </top>
      <bottom style="thin">
        <color theme="0"/>
      </bottom>
    </border>
    <border>
      <left>
        <color indexed="63"/>
      </left>
      <right>
        <color indexed="63"/>
      </right>
      <top style="medium">
        <color rgb="FF682D00"/>
      </top>
      <bottom>
        <color indexed="63"/>
      </bottom>
    </border>
    <border>
      <left>
        <color indexed="63"/>
      </left>
      <right style="medium">
        <color rgb="FF682D00"/>
      </right>
      <top style="medium">
        <color rgb="FF682D0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medium">
        <color rgb="FF682D00"/>
      </bottom>
    </border>
    <border>
      <left>
        <color indexed="63"/>
      </left>
      <right>
        <color indexed="63"/>
      </right>
      <top>
        <color indexed="63"/>
      </top>
      <bottom style="medium">
        <color rgb="FF682D00"/>
      </bottom>
    </border>
    <border>
      <left>
        <color indexed="63"/>
      </left>
      <right style="medium">
        <color rgb="FF682D00"/>
      </right>
      <top>
        <color indexed="63"/>
      </top>
      <bottom style="medium">
        <color rgb="FF682D00"/>
      </bottom>
    </border>
    <border>
      <left style="hair">
        <color theme="6" tint="0.3999499976634979"/>
      </left>
      <right>
        <color indexed="63"/>
      </right>
      <top style="hair">
        <color theme="6" tint="0.3999499976634979"/>
      </top>
      <bottom style="hair">
        <color theme="6" tint="0.3999499976634979"/>
      </bottom>
    </border>
    <border>
      <left>
        <color indexed="63"/>
      </left>
      <right>
        <color indexed="63"/>
      </right>
      <top>
        <color indexed="63"/>
      </top>
      <bottom style="hair">
        <color theme="6" tint="0.3999499976634979"/>
      </bottom>
    </border>
    <border>
      <left>
        <color indexed="63"/>
      </left>
      <right style="hair">
        <color theme="6" tint="0.3999499976634979"/>
      </right>
      <top>
        <color indexed="63"/>
      </top>
      <bottom style="hair">
        <color theme="6" tint="0.3999499976634979"/>
      </bottom>
    </border>
    <border>
      <left style="medium">
        <color rgb="FF682D00"/>
      </left>
      <right style="thin">
        <color theme="9" tint="0.7999799847602844"/>
      </right>
      <top style="medium">
        <color rgb="FF682D00"/>
      </top>
      <bottom style="thin">
        <color theme="9" tint="0.7999799847602844"/>
      </bottom>
    </border>
    <border>
      <left style="medium">
        <color rgb="FF682D00"/>
      </left>
      <right>
        <color indexed="63"/>
      </right>
      <top style="thin">
        <color theme="9" tint="0.7999799847602844"/>
      </top>
      <bottom style="thin">
        <color theme="9" tint="0.7999799847602844"/>
      </bottom>
    </border>
    <border>
      <left style="medium">
        <color rgb="FF682D00"/>
      </left>
      <right style="thin">
        <color theme="9" tint="0.7999799847602844"/>
      </right>
      <top style="thin">
        <color theme="9" tint="0.7999799847602844"/>
      </top>
      <bottom style="double">
        <color rgb="FF682D00"/>
      </bottom>
    </border>
    <border>
      <left style="thin">
        <color theme="9" tint="0.7999799847602844"/>
      </left>
      <right style="thin">
        <color theme="9" tint="0.7999799847602844"/>
      </right>
      <top style="medium">
        <color rgb="FF682D00"/>
      </top>
      <bottom style="thin">
        <color theme="9" tint="0.7999799847602844"/>
      </bottom>
    </border>
    <border>
      <left style="thin">
        <color theme="9" tint="0.7999799847602844"/>
      </left>
      <right style="medium">
        <color rgb="FF682D00"/>
      </right>
      <top style="medium">
        <color rgb="FF682D00"/>
      </top>
      <bottom style="thin">
        <color theme="9" tint="0.7999799847602844"/>
      </bottom>
    </border>
    <border>
      <left style="double">
        <color rgb="FF682D00"/>
      </left>
      <right style="thin">
        <color theme="9" tint="0.7999799847602844"/>
      </right>
      <top style="thin">
        <color theme="9" tint="0.7999799847602844"/>
      </top>
      <bottom style="thin">
        <color rgb="FF682D0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rgb="FF682D00"/>
      </bottom>
    </border>
    <border>
      <left style="thin">
        <color theme="9" tint="0.7999799847602844"/>
      </left>
      <right style="medium">
        <color rgb="FF682D00"/>
      </right>
      <top style="thin">
        <color theme="9" tint="0.7999799847602844"/>
      </top>
      <bottom style="thin">
        <color rgb="FF682D00"/>
      </bottom>
    </border>
    <border>
      <left style="double">
        <color rgb="FF682D00"/>
      </left>
      <right style="thin">
        <color theme="9" tint="0.7999799847602844"/>
      </right>
      <top style="thin">
        <color rgb="FF682D00"/>
      </top>
      <bottom style="thin">
        <color rgb="FF682D00"/>
      </bottom>
    </border>
    <border>
      <left style="thin">
        <color theme="9" tint="0.7999799847602844"/>
      </left>
      <right style="thin">
        <color theme="9" tint="0.7999799847602844"/>
      </right>
      <top style="thin">
        <color rgb="FF682D00"/>
      </top>
      <bottom style="thin">
        <color rgb="FF682D00"/>
      </bottom>
    </border>
    <border>
      <left style="thin">
        <color theme="9" tint="0.7999799847602844"/>
      </left>
      <right style="medium">
        <color rgb="FF682D00"/>
      </right>
      <top style="thin">
        <color rgb="FF682D00"/>
      </top>
      <bottom style="thin">
        <color rgb="FF682D00"/>
      </bottom>
    </border>
    <border>
      <left style="medium">
        <color rgb="FF682D00"/>
      </left>
      <right>
        <color indexed="63"/>
      </right>
      <top style="medium">
        <color rgb="FF682D00"/>
      </top>
      <bottom>
        <color indexed="63"/>
      </bottom>
    </border>
    <border>
      <left style="medium">
        <color rgb="FF682D00"/>
      </left>
      <right>
        <color indexed="63"/>
      </right>
      <top>
        <color indexed="63"/>
      </top>
      <bottom style="medium">
        <color rgb="FF682D00"/>
      </bottom>
    </border>
    <border>
      <left style="double">
        <color rgb="FFFFC000"/>
      </left>
      <right style="thin">
        <color rgb="FFFFC000"/>
      </right>
      <top style="thin">
        <color rgb="FFF47920"/>
      </top>
      <bottom>
        <color indexed="63"/>
      </bottom>
    </border>
    <border>
      <left style="thin">
        <color rgb="FFFFC000"/>
      </left>
      <right style="thick">
        <color rgb="FFF47920"/>
      </right>
      <top style="thin">
        <color rgb="FFF47920"/>
      </top>
      <bottom>
        <color indexed="63"/>
      </bottom>
    </border>
    <border>
      <left style="medium">
        <color rgb="FFF47920"/>
      </left>
      <right style="thin">
        <color rgb="FFF47920"/>
      </right>
      <top style="medium">
        <color rgb="FFF47920"/>
      </top>
      <bottom style="double">
        <color rgb="FFF47920"/>
      </bottom>
    </border>
    <border>
      <left style="thin">
        <color rgb="FFF47920"/>
      </left>
      <right style="medium">
        <color rgb="FFF47920"/>
      </right>
      <top style="medium">
        <color rgb="FFF47920"/>
      </top>
      <bottom style="double">
        <color rgb="FFF47920"/>
      </bottom>
    </border>
    <border>
      <left style="thin">
        <color rgb="FFF47920"/>
      </left>
      <right style="thick">
        <color rgb="FFF47920"/>
      </right>
      <top style="thin">
        <color rgb="FFF47920"/>
      </top>
      <bottom style="thin">
        <color rgb="FFF47920"/>
      </bottom>
    </border>
    <border>
      <left style="thick">
        <color indexed="53"/>
      </left>
      <right style="thick">
        <color indexed="53"/>
      </right>
      <top style="thick">
        <color theme="9" tint="-0.24993999302387238"/>
      </top>
      <bottom style="thick">
        <color indexed="53"/>
      </bottom>
    </border>
    <border>
      <left style="thick">
        <color indexed="53"/>
      </left>
      <right>
        <color indexed="63"/>
      </right>
      <top style="thick">
        <color theme="9" tint="-0.24993999302387238"/>
      </top>
      <bottom style="thick">
        <color indexed="53"/>
      </bottom>
    </border>
    <border>
      <left style="thick">
        <color rgb="FFF47920"/>
      </left>
      <right style="thick">
        <color indexed="53"/>
      </right>
      <top style="thick">
        <color rgb="FFF47920"/>
      </top>
      <bottom style="hair">
        <color rgb="FFF47920"/>
      </bottom>
    </border>
    <border>
      <left style="thick">
        <color indexed="53"/>
      </left>
      <right style="thick">
        <color indexed="53"/>
      </right>
      <top style="thick">
        <color rgb="FFF47920"/>
      </top>
      <bottom style="hair">
        <color rgb="FFF47920"/>
      </bottom>
    </border>
    <border>
      <left style="thick">
        <color indexed="53"/>
      </left>
      <right style="thick">
        <color rgb="FFF47920"/>
      </right>
      <top style="thick">
        <color rgb="FFF47920"/>
      </top>
      <bottom style="hair">
        <color rgb="FFF47920"/>
      </bottom>
    </border>
    <border>
      <left style="medium">
        <color rgb="FFF47920"/>
      </left>
      <right>
        <color indexed="63"/>
      </right>
      <top style="medium">
        <color rgb="FFF47920"/>
      </top>
      <bottom style="medium">
        <color rgb="FFF47920"/>
      </bottom>
    </border>
    <border>
      <left>
        <color indexed="63"/>
      </left>
      <right>
        <color indexed="63"/>
      </right>
      <top style="medium">
        <color rgb="FFF47920"/>
      </top>
      <bottom style="medium">
        <color rgb="FFF47920"/>
      </bottom>
    </border>
    <border>
      <left style="thin">
        <color rgb="FFF47920"/>
      </left>
      <right style="medium">
        <color rgb="FFF47920"/>
      </right>
      <top>
        <color indexed="63"/>
      </top>
      <bottom style="hair">
        <color theme="9" tint="-0.24993999302387238"/>
      </bottom>
    </border>
    <border>
      <left style="double">
        <color rgb="FFFFC000"/>
      </left>
      <right style="thin">
        <color indexed="53"/>
      </right>
      <top>
        <color indexed="63"/>
      </top>
      <bottom style="thin">
        <color rgb="FFF47920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rgb="FFF47920"/>
      </bottom>
    </border>
    <border>
      <left style="thin">
        <color indexed="53"/>
      </left>
      <right style="thick">
        <color rgb="FFF47920"/>
      </right>
      <top>
        <color indexed="63"/>
      </top>
      <bottom style="thin">
        <color rgb="FFF47920"/>
      </bottom>
    </border>
    <border>
      <left style="medium">
        <color rgb="FFF47920"/>
      </left>
      <right style="thin">
        <color rgb="FFF47920"/>
      </right>
      <top style="hair">
        <color theme="9" tint="-0.24993999302387238"/>
      </top>
      <bottom style="medium">
        <color rgb="FFF47920"/>
      </bottom>
    </border>
    <border>
      <left style="medium">
        <color rgb="FFF47920"/>
      </left>
      <right style="thin">
        <color rgb="FFF47920"/>
      </right>
      <top style="medium">
        <color rgb="FFF47920"/>
      </top>
      <bottom style="thin">
        <color rgb="FFF47920"/>
      </bottom>
    </border>
    <border>
      <left style="thin">
        <color rgb="FFF47920"/>
      </left>
      <right style="thin">
        <color rgb="FFF47920"/>
      </right>
      <top style="medium">
        <color rgb="FFF47920"/>
      </top>
      <bottom style="thin">
        <color rgb="FFF47920"/>
      </bottom>
    </border>
    <border>
      <left style="medium">
        <color rgb="FFF47920"/>
      </left>
      <right style="thin">
        <color rgb="FFF47920"/>
      </right>
      <top style="thin">
        <color rgb="FFF47920"/>
      </top>
      <bottom style="medium">
        <color rgb="FFF47920"/>
      </bottom>
    </border>
    <border>
      <left style="thin">
        <color rgb="FFF47920"/>
      </left>
      <right style="thin">
        <color rgb="FFF47920"/>
      </right>
      <top style="thin">
        <color rgb="FFF47920"/>
      </top>
      <bottom style="medium">
        <color rgb="FFF47920"/>
      </bottom>
    </border>
    <border>
      <left style="medium">
        <color rgb="FFF47920"/>
      </left>
      <right style="thin">
        <color rgb="FFF47920"/>
      </right>
      <top>
        <color indexed="63"/>
      </top>
      <bottom style="hair">
        <color theme="9" tint="-0.24993999302387238"/>
      </bottom>
    </border>
    <border>
      <left style="thin">
        <color rgb="FFF47920"/>
      </left>
      <right style="medium">
        <color rgb="FFF47920"/>
      </right>
      <top style="hair">
        <color theme="9" tint="-0.24993999302387238"/>
      </top>
      <bottom style="medium">
        <color rgb="FFF47920"/>
      </bottom>
    </border>
    <border>
      <left style="thin">
        <color rgb="FFF47920"/>
      </left>
      <right style="medium">
        <color rgb="FFF47920"/>
      </right>
      <top>
        <color indexed="63"/>
      </top>
      <bottom style="medium">
        <color rgb="FFF4792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4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20" borderId="5" applyNumberFormat="0" applyAlignment="0" applyProtection="0"/>
    <xf numFmtId="16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10" xfId="0" applyFont="1" applyFill="1" applyBorder="1" applyAlignment="1" applyProtection="1">
      <alignment/>
      <protection hidden="1"/>
    </xf>
    <xf numFmtId="40" fontId="11" fillId="0" borderId="11" xfId="0" applyNumberFormat="1" applyFont="1" applyBorder="1" applyAlignment="1" applyProtection="1">
      <alignment horizontal="center"/>
      <protection hidden="1"/>
    </xf>
    <xf numFmtId="40" fontId="11" fillId="0" borderId="12" xfId="0" applyNumberFormat="1" applyFont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1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Border="1" applyAlignment="1" applyProtection="1">
      <alignment vertical="center"/>
      <protection hidden="1"/>
    </xf>
    <xf numFmtId="0" fontId="8" fillId="36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40" fontId="11" fillId="0" borderId="14" xfId="0" applyNumberFormat="1" applyFont="1" applyBorder="1" applyAlignment="1" applyProtection="1">
      <alignment horizontal="center"/>
      <protection hidden="1"/>
    </xf>
    <xf numFmtId="0" fontId="13" fillId="7" borderId="0" xfId="0" applyFont="1" applyFill="1" applyBorder="1" applyAlignment="1" applyProtection="1">
      <alignment/>
      <protection hidden="1"/>
    </xf>
    <xf numFmtId="0" fontId="20" fillId="7" borderId="15" xfId="0" applyFont="1" applyFill="1" applyBorder="1" applyAlignment="1" applyProtection="1">
      <alignment/>
      <protection hidden="1"/>
    </xf>
    <xf numFmtId="0" fontId="11" fillId="7" borderId="0" xfId="0" applyFont="1" applyFill="1" applyBorder="1" applyAlignment="1" applyProtection="1">
      <alignment horizontal="left" textRotation="90"/>
      <protection hidden="1"/>
    </xf>
    <xf numFmtId="0" fontId="5" fillId="7" borderId="0" xfId="0" applyFont="1" applyFill="1" applyBorder="1" applyAlignment="1" applyProtection="1">
      <alignment/>
      <protection hidden="1"/>
    </xf>
    <xf numFmtId="0" fontId="11" fillId="7" borderId="0" xfId="0" applyFont="1" applyFill="1" applyBorder="1" applyAlignment="1" applyProtection="1">
      <alignment/>
      <protection hidden="1"/>
    </xf>
    <xf numFmtId="4" fontId="24" fillId="7" borderId="16" xfId="0" applyNumberFormat="1" applyFont="1" applyFill="1" applyBorder="1" applyAlignment="1" applyProtection="1">
      <alignment horizontal="center"/>
      <protection hidden="1"/>
    </xf>
    <xf numFmtId="0" fontId="10" fillId="7" borderId="17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40" fontId="11" fillId="0" borderId="19" xfId="0" applyNumberFormat="1" applyFont="1" applyBorder="1" applyAlignment="1" applyProtection="1">
      <alignment horizontal="center"/>
      <protection hidden="1"/>
    </xf>
    <xf numFmtId="3" fontId="11" fillId="0" borderId="19" xfId="0" applyNumberFormat="1" applyFont="1" applyBorder="1" applyAlignment="1" applyProtection="1">
      <alignment horizontal="center" vertical="center"/>
      <protection hidden="1"/>
    </xf>
    <xf numFmtId="3" fontId="1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4" fontId="10" fillId="7" borderId="18" xfId="0" applyNumberFormat="1" applyFont="1" applyFill="1" applyBorder="1" applyAlignment="1" applyProtection="1">
      <alignment horizontal="center"/>
      <protection hidden="1"/>
    </xf>
    <xf numFmtId="0" fontId="11" fillId="37" borderId="0" xfId="0" applyFont="1" applyFill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 applyProtection="1">
      <alignment vertical="center"/>
      <protection hidden="1"/>
    </xf>
    <xf numFmtId="0" fontId="11" fillId="37" borderId="22" xfId="0" applyFont="1" applyFill="1" applyBorder="1" applyAlignment="1" applyProtection="1">
      <alignment/>
      <protection hidden="1"/>
    </xf>
    <xf numFmtId="0" fontId="11" fillId="37" borderId="23" xfId="0" applyFont="1" applyFill="1" applyBorder="1" applyAlignment="1" applyProtection="1">
      <alignment/>
      <protection hidden="1"/>
    </xf>
    <xf numFmtId="0" fontId="11" fillId="37" borderId="24" xfId="0" applyFont="1" applyFill="1" applyBorder="1" applyAlignment="1" applyProtection="1">
      <alignment/>
      <protection hidden="1"/>
    </xf>
    <xf numFmtId="0" fontId="11" fillId="37" borderId="25" xfId="0" applyFont="1" applyFill="1" applyBorder="1" applyAlignment="1" applyProtection="1">
      <alignment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20" fillId="37" borderId="0" xfId="0" applyFont="1" applyFill="1" applyBorder="1" applyAlignment="1" applyProtection="1">
      <alignment/>
      <protection hidden="1"/>
    </xf>
    <xf numFmtId="0" fontId="20" fillId="37" borderId="15" xfId="0" applyFont="1" applyFill="1" applyBorder="1" applyAlignment="1" applyProtection="1">
      <alignment/>
      <protection hidden="1"/>
    </xf>
    <xf numFmtId="0" fontId="11" fillId="37" borderId="0" xfId="0" applyFont="1" applyFill="1" applyBorder="1" applyAlignment="1" applyProtection="1">
      <alignment/>
      <protection hidden="1"/>
    </xf>
    <xf numFmtId="0" fontId="13" fillId="37" borderId="25" xfId="0" applyFont="1" applyFill="1" applyBorder="1" applyAlignment="1" applyProtection="1">
      <alignment/>
      <protection hidden="1"/>
    </xf>
    <xf numFmtId="3" fontId="18" fillId="37" borderId="0" xfId="0" applyNumberFormat="1" applyFont="1" applyFill="1" applyBorder="1" applyAlignment="1" applyProtection="1">
      <alignment horizontal="left" vertical="center"/>
      <protection hidden="1"/>
    </xf>
    <xf numFmtId="171" fontId="11" fillId="37" borderId="0" xfId="64" applyFont="1" applyFill="1" applyBorder="1" applyAlignment="1" applyProtection="1">
      <alignment/>
      <protection hidden="1"/>
    </xf>
    <xf numFmtId="0" fontId="11" fillId="37" borderId="15" xfId="0" applyFont="1" applyFill="1" applyBorder="1" applyAlignment="1" applyProtection="1">
      <alignment/>
      <protection hidden="1"/>
    </xf>
    <xf numFmtId="0" fontId="5" fillId="37" borderId="0" xfId="0" applyFont="1" applyFill="1" applyBorder="1" applyAlignment="1" applyProtection="1">
      <alignment/>
      <protection hidden="1"/>
    </xf>
    <xf numFmtId="0" fontId="11" fillId="37" borderId="0" xfId="0" applyFont="1" applyFill="1" applyBorder="1" applyAlignment="1" applyProtection="1">
      <alignment/>
      <protection hidden="1"/>
    </xf>
    <xf numFmtId="175" fontId="11" fillId="37" borderId="0" xfId="0" applyNumberFormat="1" applyFont="1" applyFill="1" applyBorder="1" applyAlignment="1" applyProtection="1">
      <alignment horizontal="center"/>
      <protection hidden="1"/>
    </xf>
    <xf numFmtId="175" fontId="11" fillId="37" borderId="15" xfId="0" applyNumberFormat="1" applyFont="1" applyFill="1" applyBorder="1" applyAlignment="1" applyProtection="1">
      <alignment horizontal="center"/>
      <protection hidden="1"/>
    </xf>
    <xf numFmtId="175" fontId="11" fillId="37" borderId="0" xfId="0" applyNumberFormat="1" applyFont="1" applyFill="1" applyBorder="1" applyAlignment="1" applyProtection="1">
      <alignment/>
      <protection hidden="1"/>
    </xf>
    <xf numFmtId="0" fontId="1" fillId="37" borderId="0" xfId="0" applyFont="1" applyFill="1" applyAlignment="1" applyProtection="1">
      <alignment/>
      <protection hidden="1"/>
    </xf>
    <xf numFmtId="0" fontId="1" fillId="37" borderId="0" xfId="0" applyFont="1" applyFill="1" applyAlignment="1" applyProtection="1">
      <alignment horizontal="center"/>
      <protection hidden="1"/>
    </xf>
    <xf numFmtId="0" fontId="11" fillId="37" borderId="0" xfId="0" applyFont="1" applyFill="1" applyBorder="1" applyAlignment="1" applyProtection="1">
      <alignment horizontal="left" textRotation="90"/>
      <protection hidden="1"/>
    </xf>
    <xf numFmtId="192" fontId="11" fillId="37" borderId="0" xfId="0" applyNumberFormat="1" applyFont="1" applyFill="1" applyBorder="1" applyAlignment="1" applyProtection="1">
      <alignment/>
      <protection hidden="1"/>
    </xf>
    <xf numFmtId="3" fontId="17" fillId="37" borderId="0" xfId="0" applyNumberFormat="1" applyFont="1" applyFill="1" applyBorder="1" applyAlignment="1" applyProtection="1">
      <alignment horizontal="left" vertical="center"/>
      <protection hidden="1"/>
    </xf>
    <xf numFmtId="0" fontId="10" fillId="37" borderId="0" xfId="0" applyFont="1" applyFill="1" applyBorder="1" applyAlignment="1" applyProtection="1">
      <alignment vertical="center" wrapText="1"/>
      <protection hidden="1"/>
    </xf>
    <xf numFmtId="2" fontId="11" fillId="37" borderId="0" xfId="0" applyNumberFormat="1" applyFont="1" applyFill="1" applyBorder="1" applyAlignment="1" applyProtection="1">
      <alignment vertical="center"/>
      <protection hidden="1"/>
    </xf>
    <xf numFmtId="0" fontId="10" fillId="37" borderId="0" xfId="0" applyFont="1" applyFill="1" applyBorder="1" applyAlignment="1" applyProtection="1">
      <alignment vertical="center"/>
      <protection hidden="1"/>
    </xf>
    <xf numFmtId="0" fontId="11" fillId="37" borderId="26" xfId="0" applyFont="1" applyFill="1" applyBorder="1" applyAlignment="1" applyProtection="1">
      <alignment/>
      <protection hidden="1"/>
    </xf>
    <xf numFmtId="0" fontId="11" fillId="37" borderId="27" xfId="0" applyFont="1" applyFill="1" applyBorder="1" applyAlignment="1" applyProtection="1">
      <alignment/>
      <protection hidden="1"/>
    </xf>
    <xf numFmtId="0" fontId="10" fillId="37" borderId="27" xfId="0" applyFont="1" applyFill="1" applyBorder="1" applyAlignment="1" applyProtection="1">
      <alignment vertical="center" wrapText="1"/>
      <protection hidden="1"/>
    </xf>
    <xf numFmtId="0" fontId="11" fillId="37" borderId="28" xfId="0" applyFont="1" applyFill="1" applyBorder="1" applyAlignment="1" applyProtection="1">
      <alignment/>
      <protection hidden="1"/>
    </xf>
    <xf numFmtId="0" fontId="75" fillId="37" borderId="0" xfId="0" applyFont="1" applyFill="1" applyBorder="1" applyAlignment="1" applyProtection="1">
      <alignment/>
      <protection hidden="1"/>
    </xf>
    <xf numFmtId="0" fontId="11" fillId="38" borderId="0" xfId="0" applyFont="1" applyFill="1" applyAlignment="1">
      <alignment vertical="center"/>
    </xf>
    <xf numFmtId="14" fontId="10" fillId="37" borderId="29" xfId="0" applyNumberFormat="1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vertical="center"/>
    </xf>
    <xf numFmtId="0" fontId="10" fillId="37" borderId="31" xfId="0" applyFont="1" applyFill="1" applyBorder="1" applyAlignment="1">
      <alignment vertical="center"/>
    </xf>
    <xf numFmtId="0" fontId="10" fillId="37" borderId="32" xfId="0" applyFont="1" applyFill="1" applyBorder="1" applyAlignment="1">
      <alignment vertical="center"/>
    </xf>
    <xf numFmtId="0" fontId="10" fillId="37" borderId="33" xfId="0" applyFont="1" applyFill="1" applyBorder="1" applyAlignment="1">
      <alignment vertical="center"/>
    </xf>
    <xf numFmtId="0" fontId="10" fillId="37" borderId="34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10" fillId="37" borderId="36" xfId="0" applyFont="1" applyFill="1" applyBorder="1" applyAlignment="1">
      <alignment horizontal="center" vertical="center"/>
    </xf>
    <xf numFmtId="0" fontId="10" fillId="37" borderId="37" xfId="0" applyFont="1" applyFill="1" applyBorder="1" applyAlignment="1">
      <alignment horizontal="center" vertical="center"/>
    </xf>
    <xf numFmtId="0" fontId="10" fillId="37" borderId="38" xfId="0" applyFont="1" applyFill="1" applyBorder="1" applyAlignment="1">
      <alignment horizontal="center" vertical="center"/>
    </xf>
    <xf numFmtId="0" fontId="10" fillId="37" borderId="39" xfId="0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/>
    </xf>
    <xf numFmtId="3" fontId="10" fillId="37" borderId="43" xfId="0" applyNumberFormat="1" applyFont="1" applyFill="1" applyBorder="1" applyAlignment="1" applyProtection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3" fontId="10" fillId="37" borderId="45" xfId="0" applyNumberFormat="1" applyFont="1" applyFill="1" applyBorder="1" applyAlignment="1" applyProtection="1">
      <alignment horizontal="center" vertical="center"/>
      <protection/>
    </xf>
    <xf numFmtId="3" fontId="11" fillId="0" borderId="46" xfId="0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9" xfId="0" applyNumberFormat="1" applyFont="1" applyFill="1" applyBorder="1" applyAlignment="1" applyProtection="1">
      <alignment horizontal="center" vertical="center"/>
      <protection locked="0"/>
    </xf>
    <xf numFmtId="3" fontId="11" fillId="0" borderId="50" xfId="0" applyNumberFormat="1" applyFont="1" applyFill="1" applyBorder="1" applyAlignment="1" applyProtection="1">
      <alignment horizontal="center" vertical="center"/>
      <protection locked="0"/>
    </xf>
    <xf numFmtId="3" fontId="11" fillId="0" borderId="51" xfId="0" applyNumberFormat="1" applyFont="1" applyFill="1" applyBorder="1" applyAlignment="1" applyProtection="1">
      <alignment horizontal="center" vertical="center"/>
      <protection locked="0"/>
    </xf>
    <xf numFmtId="40" fontId="11" fillId="37" borderId="12" xfId="0" applyNumberFormat="1" applyFont="1" applyFill="1" applyBorder="1" applyAlignment="1" applyProtection="1">
      <alignment horizontal="center"/>
      <protection hidden="1"/>
    </xf>
    <xf numFmtId="40" fontId="11" fillId="37" borderId="52" xfId="0" applyNumberFormat="1" applyFont="1" applyFill="1" applyBorder="1" applyAlignment="1" applyProtection="1">
      <alignment horizontal="center"/>
      <protection hidden="1"/>
    </xf>
    <xf numFmtId="3" fontId="11" fillId="37" borderId="12" xfId="0" applyNumberFormat="1" applyFont="1" applyFill="1" applyBorder="1" applyAlignment="1" applyProtection="1">
      <alignment horizontal="center" vertical="center"/>
      <protection hidden="1"/>
    </xf>
    <xf numFmtId="3" fontId="11" fillId="0" borderId="12" xfId="0" applyNumberFormat="1" applyFont="1" applyBorder="1" applyAlignment="1" applyProtection="1">
      <alignment horizontal="center" vertical="center"/>
      <protection hidden="1"/>
    </xf>
    <xf numFmtId="3" fontId="11" fillId="37" borderId="52" xfId="0" applyNumberFormat="1" applyFont="1" applyFill="1" applyBorder="1" applyAlignment="1" applyProtection="1">
      <alignment horizontal="center" vertical="center"/>
      <protection hidden="1"/>
    </xf>
    <xf numFmtId="0" fontId="11" fillId="39" borderId="0" xfId="0" applyFont="1" applyFill="1" applyAlignment="1">
      <alignment vertical="center"/>
    </xf>
    <xf numFmtId="0" fontId="11" fillId="37" borderId="0" xfId="0" applyFont="1" applyFill="1" applyAlignment="1">
      <alignment vertical="center"/>
    </xf>
    <xf numFmtId="14" fontId="10" fillId="37" borderId="53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 applyProtection="1">
      <alignment vertical="center" wrapText="1"/>
      <protection hidden="1"/>
    </xf>
    <xf numFmtId="0" fontId="12" fillId="37" borderId="0" xfId="0" applyFont="1" applyFill="1" applyBorder="1" applyAlignment="1">
      <alignment vertical="center"/>
    </xf>
    <xf numFmtId="0" fontId="12" fillId="37" borderId="54" xfId="0" applyFont="1" applyFill="1" applyBorder="1" applyAlignment="1">
      <alignment vertical="center"/>
    </xf>
    <xf numFmtId="0" fontId="12" fillId="37" borderId="55" xfId="0" applyFont="1" applyFill="1" applyBorder="1" applyAlignment="1">
      <alignment vertical="center"/>
    </xf>
    <xf numFmtId="0" fontId="10" fillId="37" borderId="56" xfId="0" applyFont="1" applyFill="1" applyBorder="1" applyAlignment="1">
      <alignment vertical="center"/>
    </xf>
    <xf numFmtId="0" fontId="22" fillId="37" borderId="57" xfId="0" applyFont="1" applyFill="1" applyBorder="1" applyAlignment="1">
      <alignment vertical="center"/>
    </xf>
    <xf numFmtId="3" fontId="11" fillId="35" borderId="58" xfId="0" applyNumberFormat="1" applyFont="1" applyFill="1" applyBorder="1" applyAlignment="1" applyProtection="1">
      <alignment horizontal="center" vertical="center"/>
      <protection locked="0"/>
    </xf>
    <xf numFmtId="3" fontId="11" fillId="35" borderId="59" xfId="0" applyNumberFormat="1" applyFont="1" applyFill="1" applyBorder="1" applyAlignment="1" applyProtection="1">
      <alignment horizontal="center" vertical="center"/>
      <protection locked="0"/>
    </xf>
    <xf numFmtId="3" fontId="11" fillId="35" borderId="60" xfId="0" applyNumberFormat="1" applyFont="1" applyFill="1" applyBorder="1" applyAlignment="1" applyProtection="1">
      <alignment horizontal="center" vertical="center"/>
      <protection locked="0"/>
    </xf>
    <xf numFmtId="3" fontId="11" fillId="35" borderId="61" xfId="0" applyNumberFormat="1" applyFont="1" applyFill="1" applyBorder="1" applyAlignment="1" applyProtection="1">
      <alignment horizontal="center" vertical="center"/>
      <protection locked="0"/>
    </xf>
    <xf numFmtId="3" fontId="11" fillId="35" borderId="62" xfId="0" applyNumberFormat="1" applyFont="1" applyFill="1" applyBorder="1" applyAlignment="1" applyProtection="1">
      <alignment horizontal="center" vertical="center"/>
      <protection locked="0"/>
    </xf>
    <xf numFmtId="3" fontId="11" fillId="35" borderId="63" xfId="0" applyNumberFormat="1" applyFont="1" applyFill="1" applyBorder="1" applyAlignment="1" applyProtection="1">
      <alignment horizontal="center" vertical="center"/>
      <protection locked="0"/>
    </xf>
    <xf numFmtId="3" fontId="11" fillId="35" borderId="64" xfId="0" applyNumberFormat="1" applyFont="1" applyFill="1" applyBorder="1" applyAlignment="1" applyProtection="1">
      <alignment horizontal="center" vertical="center"/>
      <protection locked="0"/>
    </xf>
    <xf numFmtId="3" fontId="11" fillId="35" borderId="65" xfId="0" applyNumberFormat="1" applyFont="1" applyFill="1" applyBorder="1" applyAlignment="1" applyProtection="1">
      <alignment horizontal="center" vertical="center"/>
      <protection locked="0"/>
    </xf>
    <xf numFmtId="3" fontId="11" fillId="35" borderId="66" xfId="0" applyNumberFormat="1" applyFont="1" applyFill="1" applyBorder="1" applyAlignment="1" applyProtection="1">
      <alignment horizontal="center" vertical="center"/>
      <protection locked="0"/>
    </xf>
    <xf numFmtId="3" fontId="10" fillId="37" borderId="67" xfId="0" applyNumberFormat="1" applyFont="1" applyFill="1" applyBorder="1" applyAlignment="1" applyProtection="1">
      <alignment horizontal="center" vertical="center"/>
      <protection/>
    </xf>
    <xf numFmtId="3" fontId="10" fillId="37" borderId="68" xfId="0" applyNumberFormat="1" applyFont="1" applyFill="1" applyBorder="1" applyAlignment="1" applyProtection="1">
      <alignment horizontal="center" vertical="center"/>
      <protection/>
    </xf>
    <xf numFmtId="3" fontId="10" fillId="37" borderId="13" xfId="0" applyNumberFormat="1" applyFont="1" applyFill="1" applyBorder="1" applyAlignment="1" applyProtection="1">
      <alignment horizontal="center" vertical="center"/>
      <protection/>
    </xf>
    <xf numFmtId="0" fontId="10" fillId="37" borderId="69" xfId="0" applyFont="1" applyFill="1" applyBorder="1" applyAlignment="1">
      <alignment horizontal="center" vertical="center"/>
    </xf>
    <xf numFmtId="0" fontId="10" fillId="37" borderId="70" xfId="0" applyFont="1" applyFill="1" applyBorder="1" applyAlignment="1">
      <alignment horizontal="center" vertical="center"/>
    </xf>
    <xf numFmtId="0" fontId="10" fillId="37" borderId="71" xfId="0" applyFont="1" applyFill="1" applyBorder="1" applyAlignment="1">
      <alignment horizontal="center" vertical="center"/>
    </xf>
    <xf numFmtId="0" fontId="10" fillId="37" borderId="72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3" fontId="10" fillId="0" borderId="80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" fillId="37" borderId="81" xfId="0" applyFont="1" applyFill="1" applyBorder="1" applyAlignment="1" applyProtection="1">
      <alignment horizontal="center"/>
      <protection hidden="1"/>
    </xf>
    <xf numFmtId="0" fontId="1" fillId="37" borderId="10" xfId="0" applyFont="1" applyFill="1" applyBorder="1" applyAlignment="1" applyProtection="1">
      <alignment/>
      <protection hidden="1"/>
    </xf>
    <xf numFmtId="0" fontId="1" fillId="37" borderId="20" xfId="0" applyFont="1" applyFill="1" applyBorder="1" applyAlignment="1" applyProtection="1">
      <alignment horizontal="center"/>
      <protection hidden="1"/>
    </xf>
    <xf numFmtId="3" fontId="26" fillId="37" borderId="0" xfId="0" applyNumberFormat="1" applyFont="1" applyFill="1" applyBorder="1" applyAlignment="1" applyProtection="1">
      <alignment horizontal="left" vertical="center"/>
      <protection hidden="1"/>
    </xf>
    <xf numFmtId="0" fontId="11" fillId="37" borderId="0" xfId="0" applyFont="1" applyFill="1" applyBorder="1" applyAlignment="1" applyProtection="1">
      <alignment horizontal="center" vertical="center"/>
      <protection hidden="1"/>
    </xf>
    <xf numFmtId="0" fontId="13" fillId="40" borderId="0" xfId="0" applyFont="1" applyFill="1" applyBorder="1" applyAlignment="1" applyProtection="1">
      <alignment/>
      <protection hidden="1"/>
    </xf>
    <xf numFmtId="0" fontId="11" fillId="40" borderId="0" xfId="0" applyFont="1" applyFill="1" applyBorder="1" applyAlignment="1" applyProtection="1">
      <alignment vertical="center"/>
      <protection hidden="1"/>
    </xf>
    <xf numFmtId="0" fontId="20" fillId="40" borderId="0" xfId="0" applyFont="1" applyFill="1" applyBorder="1" applyAlignment="1" applyProtection="1">
      <alignment/>
      <protection hidden="1"/>
    </xf>
    <xf numFmtId="0" fontId="8" fillId="40" borderId="0" xfId="0" applyFont="1" applyFill="1" applyBorder="1" applyAlignment="1" applyProtection="1">
      <alignment vertical="center"/>
      <protection hidden="1"/>
    </xf>
    <xf numFmtId="14" fontId="25" fillId="37" borderId="82" xfId="0" applyNumberFormat="1" applyFont="1" applyFill="1" applyBorder="1" applyAlignment="1">
      <alignment horizontal="center" vertical="center"/>
    </xf>
    <xf numFmtId="4" fontId="24" fillId="0" borderId="83" xfId="0" applyNumberFormat="1" applyFont="1" applyFill="1" applyBorder="1" applyAlignment="1" applyProtection="1">
      <alignment horizontal="center"/>
      <protection hidden="1"/>
    </xf>
    <xf numFmtId="4" fontId="24" fillId="0" borderId="84" xfId="0" applyNumberFormat="1" applyFont="1" applyFill="1" applyBorder="1" applyAlignment="1" applyProtection="1">
      <alignment horizontal="center"/>
      <protection hidden="1"/>
    </xf>
    <xf numFmtId="4" fontId="24" fillId="0" borderId="85" xfId="0" applyNumberFormat="1" applyFont="1" applyFill="1" applyBorder="1" applyAlignment="1" applyProtection="1">
      <alignment horizontal="center"/>
      <protection hidden="1"/>
    </xf>
    <xf numFmtId="0" fontId="23" fillId="37" borderId="86" xfId="0" applyFont="1" applyFill="1" applyBorder="1" applyAlignment="1" applyProtection="1">
      <alignment horizontal="center"/>
      <protection hidden="1"/>
    </xf>
    <xf numFmtId="0" fontId="24" fillId="0" borderId="87" xfId="0" applyFont="1" applyFill="1" applyBorder="1" applyAlignment="1" applyProtection="1">
      <alignment horizontal="center"/>
      <protection hidden="1" locked="0"/>
    </xf>
    <xf numFmtId="0" fontId="23" fillId="37" borderId="88" xfId="0" applyFont="1" applyFill="1" applyBorder="1" applyAlignment="1" applyProtection="1">
      <alignment horizontal="center"/>
      <protection hidden="1"/>
    </xf>
    <xf numFmtId="0" fontId="24" fillId="0" borderId="83" xfId="0" applyFont="1" applyFill="1" applyBorder="1" applyAlignment="1" applyProtection="1">
      <alignment horizontal="center"/>
      <protection hidden="1" locked="0"/>
    </xf>
    <xf numFmtId="0" fontId="23" fillId="37" borderId="89" xfId="0" applyFont="1" applyFill="1" applyBorder="1" applyAlignment="1" applyProtection="1">
      <alignment horizontal="center"/>
      <protection hidden="1"/>
    </xf>
    <xf numFmtId="0" fontId="24" fillId="0" borderId="84" xfId="0" applyFont="1" applyFill="1" applyBorder="1" applyAlignment="1" applyProtection="1">
      <alignment horizontal="center"/>
      <protection hidden="1" locked="0"/>
    </xf>
    <xf numFmtId="4" fontId="24" fillId="0" borderId="90" xfId="0" applyNumberFormat="1" applyFont="1" applyFill="1" applyBorder="1" applyAlignment="1" applyProtection="1">
      <alignment horizontal="center"/>
      <protection hidden="1"/>
    </xf>
    <xf numFmtId="4" fontId="24" fillId="0" borderId="91" xfId="0" applyNumberFormat="1" applyFont="1" applyFill="1" applyBorder="1" applyAlignment="1" applyProtection="1">
      <alignment horizontal="center"/>
      <protection hidden="1"/>
    </xf>
    <xf numFmtId="4" fontId="24" fillId="0" borderId="92" xfId="0" applyNumberFormat="1" applyFont="1" applyFill="1" applyBorder="1" applyAlignment="1" applyProtection="1">
      <alignment horizontal="center"/>
      <protection hidden="1"/>
    </xf>
    <xf numFmtId="0" fontId="76" fillId="40" borderId="93" xfId="0" applyFont="1" applyFill="1" applyBorder="1" applyAlignment="1" applyProtection="1">
      <alignment/>
      <protection hidden="1"/>
    </xf>
    <xf numFmtId="0" fontId="77" fillId="40" borderId="94" xfId="0" applyFont="1" applyFill="1" applyBorder="1" applyAlignment="1" applyProtection="1">
      <alignment/>
      <protection hidden="1"/>
    </xf>
    <xf numFmtId="0" fontId="78" fillId="40" borderId="94" xfId="0" applyFont="1" applyFill="1" applyBorder="1" applyAlignment="1" applyProtection="1">
      <alignment horizontal="center" vertical="center"/>
      <protection hidden="1"/>
    </xf>
    <xf numFmtId="0" fontId="78" fillId="40" borderId="94" xfId="0" applyFont="1" applyFill="1" applyBorder="1" applyAlignment="1" applyProtection="1">
      <alignment vertical="center"/>
      <protection hidden="1"/>
    </xf>
    <xf numFmtId="1" fontId="24" fillId="0" borderId="82" xfId="0" applyNumberFormat="1" applyFont="1" applyFill="1" applyBorder="1" applyAlignment="1" applyProtection="1">
      <alignment horizontal="center"/>
      <protection hidden="1"/>
    </xf>
    <xf numFmtId="4" fontId="24" fillId="0" borderId="82" xfId="0" applyNumberFormat="1" applyFont="1" applyFill="1" applyBorder="1" applyAlignment="1" applyProtection="1">
      <alignment horizontal="center"/>
      <protection hidden="1"/>
    </xf>
    <xf numFmtId="0" fontId="78" fillId="40" borderId="95" xfId="0" applyFont="1" applyFill="1" applyBorder="1" applyAlignment="1" applyProtection="1">
      <alignment horizontal="center" vertical="center"/>
      <protection hidden="1"/>
    </xf>
    <xf numFmtId="3" fontId="76" fillId="40" borderId="96" xfId="0" applyNumberFormat="1" applyFont="1" applyFill="1" applyBorder="1" applyAlignment="1" applyProtection="1">
      <alignment horizontal="center" vertical="center"/>
      <protection hidden="1"/>
    </xf>
    <xf numFmtId="0" fontId="76" fillId="40" borderId="97" xfId="0" applyFont="1" applyFill="1" applyBorder="1" applyAlignment="1" applyProtection="1">
      <alignment horizontal="left" vertical="center"/>
      <protection hidden="1"/>
    </xf>
    <xf numFmtId="0" fontId="76" fillId="40" borderId="98" xfId="0" applyFont="1" applyFill="1" applyBorder="1" applyAlignment="1" applyProtection="1">
      <alignment horizontal="left" vertical="center"/>
      <protection hidden="1"/>
    </xf>
    <xf numFmtId="167" fontId="24" fillId="0" borderId="82" xfId="0" applyNumberFormat="1" applyFont="1" applyFill="1" applyBorder="1" applyAlignment="1" applyProtection="1">
      <alignment horizontal="center"/>
      <protection hidden="1"/>
    </xf>
    <xf numFmtId="0" fontId="76" fillId="40" borderId="97" xfId="0" applyFont="1" applyFill="1" applyBorder="1" applyAlignment="1" applyProtection="1">
      <alignment/>
      <protection hidden="1"/>
    </xf>
    <xf numFmtId="0" fontId="77" fillId="40" borderId="98" xfId="0" applyFont="1" applyFill="1" applyBorder="1" applyAlignment="1" applyProtection="1">
      <alignment/>
      <protection hidden="1"/>
    </xf>
    <xf numFmtId="0" fontId="78" fillId="40" borderId="98" xfId="0" applyFont="1" applyFill="1" applyBorder="1" applyAlignment="1" applyProtection="1">
      <alignment horizontal="center" vertical="center"/>
      <protection hidden="1"/>
    </xf>
    <xf numFmtId="0" fontId="24" fillId="0" borderId="82" xfId="0" applyFont="1" applyFill="1" applyBorder="1" applyAlignment="1" applyProtection="1">
      <alignment horizontal="center"/>
      <protection hidden="1" locked="0"/>
    </xf>
    <xf numFmtId="0" fontId="13" fillId="37" borderId="0" xfId="0" applyFont="1" applyFill="1" applyBorder="1" applyAlignment="1" applyProtection="1">
      <alignment/>
      <protection hidden="1"/>
    </xf>
    <xf numFmtId="0" fontId="21" fillId="37" borderId="25" xfId="0" applyFont="1" applyFill="1" applyBorder="1" applyAlignment="1" applyProtection="1">
      <alignment/>
      <protection hidden="1"/>
    </xf>
    <xf numFmtId="14" fontId="11" fillId="37" borderId="0" xfId="0" applyNumberFormat="1" applyFont="1" applyFill="1" applyBorder="1" applyAlignment="1" applyProtection="1">
      <alignment/>
      <protection hidden="1"/>
    </xf>
    <xf numFmtId="0" fontId="28" fillId="37" borderId="0" xfId="0" applyFont="1" applyFill="1" applyBorder="1" applyAlignment="1" applyProtection="1">
      <alignment vertical="center"/>
      <protection hidden="1"/>
    </xf>
    <xf numFmtId="0" fontId="23" fillId="37" borderId="99" xfId="0" applyFont="1" applyFill="1" applyBorder="1" applyAlignment="1" applyProtection="1">
      <alignment horizontal="center" vertical="center"/>
      <protection hidden="1"/>
    </xf>
    <xf numFmtId="0" fontId="23" fillId="37" borderId="100" xfId="0" applyFont="1" applyFill="1" applyBorder="1" applyAlignment="1" applyProtection="1">
      <alignment horizontal="center" vertical="center" wrapText="1"/>
      <protection hidden="1"/>
    </xf>
    <xf numFmtId="0" fontId="23" fillId="37" borderId="101" xfId="0" applyFont="1" applyFill="1" applyBorder="1" applyAlignment="1" applyProtection="1">
      <alignment horizontal="center" vertical="center"/>
      <protection hidden="1"/>
    </xf>
    <xf numFmtId="3" fontId="11" fillId="37" borderId="14" xfId="0" applyNumberFormat="1" applyFont="1" applyFill="1" applyBorder="1" applyAlignment="1" applyProtection="1">
      <alignment horizontal="center" vertical="center"/>
      <protection hidden="1"/>
    </xf>
    <xf numFmtId="40" fontId="11" fillId="37" borderId="14" xfId="0" applyNumberFormat="1" applyFont="1" applyFill="1" applyBorder="1" applyAlignment="1" applyProtection="1">
      <alignment horizontal="center"/>
      <protection hidden="1"/>
    </xf>
    <xf numFmtId="0" fontId="10" fillId="37" borderId="102" xfId="0" applyFont="1" applyFill="1" applyBorder="1" applyAlignment="1" applyProtection="1">
      <alignment horizontal="center" vertical="center" wrapText="1"/>
      <protection hidden="1"/>
    </xf>
    <xf numFmtId="0" fontId="10" fillId="37" borderId="103" xfId="0" applyFont="1" applyFill="1" applyBorder="1" applyAlignment="1" applyProtection="1">
      <alignment horizontal="center" vertical="center" wrapText="1"/>
      <protection hidden="1"/>
    </xf>
    <xf numFmtId="0" fontId="10" fillId="37" borderId="104" xfId="0" applyFont="1" applyFill="1" applyBorder="1" applyAlignment="1" applyProtection="1">
      <alignment horizontal="center" vertical="center" wrapText="1"/>
      <protection hidden="1"/>
    </xf>
    <xf numFmtId="3" fontId="11" fillId="37" borderId="105" xfId="0" applyNumberFormat="1" applyFont="1" applyFill="1" applyBorder="1" applyAlignment="1" applyProtection="1">
      <alignment horizontal="center" vertical="center"/>
      <protection hidden="1"/>
    </xf>
    <xf numFmtId="40" fontId="11" fillId="37" borderId="105" xfId="0" applyNumberFormat="1" applyFont="1" applyFill="1" applyBorder="1" applyAlignment="1" applyProtection="1">
      <alignment horizontal="center"/>
      <protection hidden="1"/>
    </xf>
    <xf numFmtId="14" fontId="11" fillId="37" borderId="0" xfId="0" applyNumberFormat="1" applyFont="1" applyFill="1" applyAlignment="1">
      <alignment horizontal="center" vertical="center"/>
    </xf>
    <xf numFmtId="0" fontId="11" fillId="37" borderId="0" xfId="0" applyFont="1" applyFill="1" applyAlignment="1">
      <alignment horizontal="left" vertical="center"/>
    </xf>
    <xf numFmtId="0" fontId="11" fillId="38" borderId="0" xfId="0" applyFont="1" applyFill="1" applyBorder="1" applyAlignment="1" applyProtection="1">
      <alignment vertical="center"/>
      <protection hidden="1"/>
    </xf>
    <xf numFmtId="0" fontId="8" fillId="38" borderId="0" xfId="0" applyFont="1" applyFill="1" applyBorder="1" applyAlignment="1" applyProtection="1">
      <alignment vertical="center"/>
      <protection hidden="1"/>
    </xf>
    <xf numFmtId="0" fontId="11" fillId="37" borderId="34" xfId="0" applyFont="1" applyFill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40" fontId="11" fillId="37" borderId="106" xfId="0" applyNumberFormat="1" applyFont="1" applyFill="1" applyBorder="1" applyAlignment="1" applyProtection="1">
      <alignment horizontal="center"/>
      <protection hidden="1"/>
    </xf>
    <xf numFmtId="40" fontId="11" fillId="0" borderId="106" xfId="0" applyNumberFormat="1" applyFont="1" applyBorder="1" applyAlignment="1" applyProtection="1">
      <alignment horizontal="center"/>
      <protection hidden="1"/>
    </xf>
    <xf numFmtId="40" fontId="11" fillId="37" borderId="107" xfId="0" applyNumberFormat="1" applyFont="1" applyFill="1" applyBorder="1" applyAlignment="1" applyProtection="1">
      <alignment horizontal="center"/>
      <protection hidden="1"/>
    </xf>
    <xf numFmtId="3" fontId="75" fillId="38" borderId="108" xfId="0" applyNumberFormat="1" applyFont="1" applyFill="1" applyBorder="1" applyAlignment="1" applyProtection="1">
      <alignment horizontal="center" vertical="center"/>
      <protection hidden="1"/>
    </xf>
    <xf numFmtId="40" fontId="75" fillId="38" borderId="109" xfId="0" applyNumberFormat="1" applyFont="1" applyFill="1" applyBorder="1" applyAlignment="1" applyProtection="1">
      <alignment horizontal="center"/>
      <protection hidden="1"/>
    </xf>
    <xf numFmtId="40" fontId="75" fillId="38" borderId="110" xfId="0" applyNumberFormat="1" applyFont="1" applyFill="1" applyBorder="1" applyAlignment="1" applyProtection="1">
      <alignment horizontal="center"/>
      <protection hidden="1"/>
    </xf>
    <xf numFmtId="3" fontId="11" fillId="0" borderId="11" xfId="0" applyNumberFormat="1" applyFont="1" applyBorder="1" applyAlignment="1" applyProtection="1">
      <alignment horizontal="center" vertical="center"/>
      <protection hidden="1"/>
    </xf>
    <xf numFmtId="40" fontId="11" fillId="0" borderId="111" xfId="0" applyNumberFormat="1" applyFont="1" applyBorder="1" applyAlignment="1" applyProtection="1">
      <alignment horizontal="center"/>
      <protection hidden="1"/>
    </xf>
    <xf numFmtId="0" fontId="10" fillId="37" borderId="40" xfId="0" applyFont="1" applyFill="1" applyBorder="1" applyAlignment="1" applyProtection="1">
      <alignment horizontal="center" vertical="center"/>
      <protection hidden="1"/>
    </xf>
    <xf numFmtId="0" fontId="10" fillId="37" borderId="40" xfId="0" applyFont="1" applyFill="1" applyBorder="1" applyAlignment="1" applyProtection="1">
      <alignment horizontal="center" vertical="center" wrapText="1"/>
      <protection hidden="1"/>
    </xf>
    <xf numFmtId="0" fontId="10" fillId="37" borderId="112" xfId="0" applyFont="1" applyFill="1" applyBorder="1" applyAlignment="1" applyProtection="1">
      <alignment horizontal="center" vertical="center"/>
      <protection hidden="1"/>
    </xf>
    <xf numFmtId="3" fontId="75" fillId="38" borderId="113" xfId="0" applyNumberFormat="1" applyFont="1" applyFill="1" applyBorder="1" applyAlignment="1" applyProtection="1">
      <alignment horizontal="center" vertical="center"/>
      <protection hidden="1"/>
    </xf>
    <xf numFmtId="40" fontId="75" fillId="38" borderId="114" xfId="0" applyNumberFormat="1" applyFont="1" applyFill="1" applyBorder="1" applyAlignment="1" applyProtection="1">
      <alignment horizontal="center"/>
      <protection hidden="1"/>
    </xf>
    <xf numFmtId="3" fontId="11" fillId="0" borderId="115" xfId="0" applyNumberFormat="1" applyFont="1" applyBorder="1" applyAlignment="1" applyProtection="1">
      <alignment horizontal="center" vertical="center"/>
      <protection hidden="1"/>
    </xf>
    <xf numFmtId="40" fontId="11" fillId="0" borderId="116" xfId="0" applyNumberFormat="1" applyFont="1" applyBorder="1" applyAlignment="1" applyProtection="1">
      <alignment horizontal="center"/>
      <protection hidden="1"/>
    </xf>
    <xf numFmtId="40" fontId="11" fillId="0" borderId="117" xfId="0" applyNumberFormat="1" applyFont="1" applyBorder="1" applyAlignment="1" applyProtection="1">
      <alignment horizontal="center"/>
      <protection hidden="1"/>
    </xf>
    <xf numFmtId="3" fontId="11" fillId="37" borderId="118" xfId="0" applyNumberFormat="1" applyFont="1" applyFill="1" applyBorder="1" applyAlignment="1" applyProtection="1">
      <alignment horizontal="center" vertical="center"/>
      <protection hidden="1"/>
    </xf>
    <xf numFmtId="40" fontId="11" fillId="37" borderId="119" xfId="0" applyNumberFormat="1" applyFont="1" applyFill="1" applyBorder="1" applyAlignment="1" applyProtection="1">
      <alignment horizontal="center"/>
      <protection hidden="1"/>
    </xf>
    <xf numFmtId="3" fontId="11" fillId="0" borderId="118" xfId="0" applyNumberFormat="1" applyFont="1" applyBorder="1" applyAlignment="1" applyProtection="1">
      <alignment horizontal="center" vertical="center"/>
      <protection hidden="1"/>
    </xf>
    <xf numFmtId="40" fontId="11" fillId="0" borderId="119" xfId="0" applyNumberFormat="1" applyFont="1" applyBorder="1" applyAlignment="1" applyProtection="1">
      <alignment horizontal="center"/>
      <protection hidden="1"/>
    </xf>
    <xf numFmtId="3" fontId="11" fillId="37" borderId="120" xfId="0" applyNumberFormat="1" applyFont="1" applyFill="1" applyBorder="1" applyAlignment="1" applyProtection="1">
      <alignment horizontal="center" vertical="center"/>
      <protection hidden="1"/>
    </xf>
    <xf numFmtId="40" fontId="11" fillId="37" borderId="121" xfId="0" applyNumberFormat="1" applyFont="1" applyFill="1" applyBorder="1" applyAlignment="1" applyProtection="1">
      <alignment horizontal="center"/>
      <protection hidden="1"/>
    </xf>
    <xf numFmtId="40" fontId="11" fillId="37" borderId="122" xfId="0" applyNumberFormat="1" applyFont="1" applyFill="1" applyBorder="1" applyAlignment="1" applyProtection="1">
      <alignment horizontal="center"/>
      <protection hidden="1"/>
    </xf>
    <xf numFmtId="0" fontId="78" fillId="38" borderId="123" xfId="0" applyFont="1" applyFill="1" applyBorder="1" applyAlignment="1" applyProtection="1">
      <alignment horizontal="center"/>
      <protection hidden="1"/>
    </xf>
    <xf numFmtId="0" fontId="11" fillId="39" borderId="0" xfId="0" applyFont="1" applyFill="1" applyBorder="1" applyAlignment="1" applyProtection="1">
      <alignment vertical="center"/>
      <protection hidden="1"/>
    </xf>
    <xf numFmtId="0" fontId="20" fillId="39" borderId="0" xfId="0" applyFont="1" applyFill="1" applyBorder="1" applyAlignment="1" applyProtection="1">
      <alignment/>
      <protection hidden="1"/>
    </xf>
    <xf numFmtId="0" fontId="8" fillId="39" borderId="0" xfId="0" applyFont="1" applyFill="1" applyBorder="1" applyAlignment="1" applyProtection="1">
      <alignment vertical="center"/>
      <protection hidden="1"/>
    </xf>
    <xf numFmtId="3" fontId="11" fillId="39" borderId="124" xfId="0" applyNumberFormat="1" applyFont="1" applyFill="1" applyBorder="1" applyAlignment="1" applyProtection="1">
      <alignment horizontal="center" vertical="center"/>
      <protection hidden="1"/>
    </xf>
    <xf numFmtId="40" fontId="11" fillId="39" borderId="124" xfId="0" applyNumberFormat="1" applyFont="1" applyFill="1" applyBorder="1" applyAlignment="1" applyProtection="1">
      <alignment horizontal="center"/>
      <protection hidden="1"/>
    </xf>
    <xf numFmtId="0" fontId="10" fillId="37" borderId="125" xfId="0" applyFont="1" applyFill="1" applyBorder="1" applyAlignment="1" applyProtection="1">
      <alignment horizontal="center" vertical="center" wrapText="1"/>
      <protection hidden="1"/>
    </xf>
    <xf numFmtId="0" fontId="11" fillId="0" borderId="126" xfId="0" applyFont="1" applyBorder="1" applyAlignment="1" applyProtection="1">
      <alignment horizontal="center"/>
      <protection hidden="1"/>
    </xf>
    <xf numFmtId="0" fontId="11" fillId="37" borderId="127" xfId="0" applyFont="1" applyFill="1" applyBorder="1" applyAlignment="1" applyProtection="1">
      <alignment horizontal="center"/>
      <protection hidden="1"/>
    </xf>
    <xf numFmtId="0" fontId="11" fillId="0" borderId="127" xfId="0" applyFont="1" applyBorder="1" applyAlignment="1" applyProtection="1">
      <alignment horizontal="center"/>
      <protection hidden="1"/>
    </xf>
    <xf numFmtId="0" fontId="11" fillId="37" borderId="128" xfId="0" applyFont="1" applyFill="1" applyBorder="1" applyAlignment="1" applyProtection="1">
      <alignment horizontal="center"/>
      <protection hidden="1"/>
    </xf>
    <xf numFmtId="0" fontId="10" fillId="37" borderId="129" xfId="0" applyFont="1" applyFill="1" applyBorder="1" applyAlignment="1" applyProtection="1">
      <alignment horizontal="center" vertical="center" wrapText="1"/>
      <protection hidden="1"/>
    </xf>
    <xf numFmtId="0" fontId="10" fillId="37" borderId="130" xfId="0" applyFont="1" applyFill="1" applyBorder="1" applyAlignment="1" applyProtection="1">
      <alignment horizontal="center" vertical="center" wrapText="1"/>
      <protection hidden="1"/>
    </xf>
    <xf numFmtId="0" fontId="10" fillId="37" borderId="131" xfId="0" applyFont="1" applyFill="1" applyBorder="1" applyAlignment="1" applyProtection="1">
      <alignment horizontal="center" vertical="center" wrapText="1"/>
      <protection hidden="1"/>
    </xf>
    <xf numFmtId="0" fontId="10" fillId="37" borderId="132" xfId="0" applyFont="1" applyFill="1" applyBorder="1" applyAlignment="1" applyProtection="1">
      <alignment horizontal="center" vertical="center" wrapText="1"/>
      <protection hidden="1"/>
    </xf>
    <xf numFmtId="0" fontId="10" fillId="37" borderId="133" xfId="0" applyFont="1" applyFill="1" applyBorder="1" applyAlignment="1" applyProtection="1">
      <alignment horizontal="center" vertical="center"/>
      <protection hidden="1"/>
    </xf>
    <xf numFmtId="0" fontId="10" fillId="37" borderId="133" xfId="0" applyFont="1" applyFill="1" applyBorder="1" applyAlignment="1" applyProtection="1">
      <alignment horizontal="center" vertical="center" wrapText="1"/>
      <protection hidden="1"/>
    </xf>
    <xf numFmtId="0" fontId="10" fillId="37" borderId="134" xfId="0" applyFont="1" applyFill="1" applyBorder="1" applyAlignment="1" applyProtection="1">
      <alignment horizontal="center" vertical="center" wrapText="1"/>
      <protection hidden="1"/>
    </xf>
    <xf numFmtId="0" fontId="10" fillId="37" borderId="135" xfId="0" applyFont="1" applyFill="1" applyBorder="1" applyAlignment="1" applyProtection="1">
      <alignment horizontal="center" vertical="center" wrapText="1"/>
      <protection hidden="1"/>
    </xf>
    <xf numFmtId="0" fontId="10" fillId="37" borderId="136" xfId="0" applyFont="1" applyFill="1" applyBorder="1" applyAlignment="1" applyProtection="1">
      <alignment horizontal="center" vertical="center"/>
      <protection hidden="1"/>
    </xf>
    <xf numFmtId="0" fontId="10" fillId="37" borderId="137" xfId="0" applyFont="1" applyFill="1" applyBorder="1" applyAlignment="1" applyProtection="1">
      <alignment horizontal="center" vertical="center" wrapText="1"/>
      <protection hidden="1"/>
    </xf>
    <xf numFmtId="0" fontId="10" fillId="37" borderId="137" xfId="0" applyFont="1" applyFill="1" applyBorder="1" applyAlignment="1" applyProtection="1">
      <alignment horizontal="center" vertical="center"/>
      <protection hidden="1"/>
    </xf>
    <xf numFmtId="0" fontId="10" fillId="37" borderId="138" xfId="0" applyFont="1" applyFill="1" applyBorder="1" applyAlignment="1" applyProtection="1">
      <alignment horizontal="center" vertical="center"/>
      <protection hidden="1"/>
    </xf>
    <xf numFmtId="3" fontId="11" fillId="0" borderId="139" xfId="0" applyNumberFormat="1" applyFont="1" applyBorder="1" applyAlignment="1" applyProtection="1">
      <alignment horizontal="center" vertical="center"/>
      <protection hidden="1"/>
    </xf>
    <xf numFmtId="40" fontId="11" fillId="0" borderId="140" xfId="0" applyNumberFormat="1" applyFont="1" applyBorder="1" applyAlignment="1" applyProtection="1">
      <alignment horizontal="center"/>
      <protection hidden="1"/>
    </xf>
    <xf numFmtId="3" fontId="11" fillId="0" borderId="140" xfId="0" applyNumberFormat="1" applyFont="1" applyBorder="1" applyAlignment="1" applyProtection="1">
      <alignment horizontal="center" vertical="center"/>
      <protection hidden="1"/>
    </xf>
    <xf numFmtId="40" fontId="11" fillId="0" borderId="141" xfId="0" applyNumberFormat="1" applyFont="1" applyBorder="1" applyAlignment="1" applyProtection="1">
      <alignment horizontal="center"/>
      <protection hidden="1"/>
    </xf>
    <xf numFmtId="3" fontId="11" fillId="37" borderId="142" xfId="0" applyNumberFormat="1" applyFont="1" applyFill="1" applyBorder="1" applyAlignment="1" applyProtection="1">
      <alignment horizontal="center" vertical="center"/>
      <protection hidden="1"/>
    </xf>
    <xf numFmtId="40" fontId="11" fillId="37" borderId="143" xfId="0" applyNumberFormat="1" applyFont="1" applyFill="1" applyBorder="1" applyAlignment="1" applyProtection="1">
      <alignment horizontal="center"/>
      <protection hidden="1"/>
    </xf>
    <xf numFmtId="3" fontId="11" fillId="37" borderId="143" xfId="0" applyNumberFormat="1" applyFont="1" applyFill="1" applyBorder="1" applyAlignment="1" applyProtection="1">
      <alignment horizontal="center" vertical="center"/>
      <protection hidden="1"/>
    </xf>
    <xf numFmtId="40" fontId="11" fillId="37" borderId="144" xfId="0" applyNumberFormat="1" applyFont="1" applyFill="1" applyBorder="1" applyAlignment="1" applyProtection="1">
      <alignment horizontal="center"/>
      <protection hidden="1"/>
    </xf>
    <xf numFmtId="3" fontId="11" fillId="0" borderId="142" xfId="0" applyNumberFormat="1" applyFont="1" applyBorder="1" applyAlignment="1" applyProtection="1">
      <alignment horizontal="center" vertical="center"/>
      <protection hidden="1"/>
    </xf>
    <xf numFmtId="40" fontId="11" fillId="0" borderId="143" xfId="0" applyNumberFormat="1" applyFont="1" applyBorder="1" applyAlignment="1" applyProtection="1">
      <alignment horizontal="center"/>
      <protection hidden="1"/>
    </xf>
    <xf numFmtId="3" fontId="11" fillId="0" borderId="143" xfId="0" applyNumberFormat="1" applyFont="1" applyBorder="1" applyAlignment="1" applyProtection="1">
      <alignment horizontal="center" vertical="center"/>
      <protection hidden="1"/>
    </xf>
    <xf numFmtId="40" fontId="11" fillId="0" borderId="144" xfId="0" applyNumberFormat="1" applyFont="1" applyBorder="1" applyAlignment="1" applyProtection="1">
      <alignment horizontal="center"/>
      <protection hidden="1"/>
    </xf>
    <xf numFmtId="3" fontId="11" fillId="37" borderId="145" xfId="0" applyNumberFormat="1" applyFont="1" applyFill="1" applyBorder="1" applyAlignment="1" applyProtection="1">
      <alignment horizontal="center" vertical="center"/>
      <protection hidden="1"/>
    </xf>
    <xf numFmtId="40" fontId="11" fillId="37" borderId="146" xfId="0" applyNumberFormat="1" applyFont="1" applyFill="1" applyBorder="1" applyAlignment="1" applyProtection="1">
      <alignment horizontal="center"/>
      <protection hidden="1"/>
    </xf>
    <xf numFmtId="3" fontId="11" fillId="37" borderId="146" xfId="0" applyNumberFormat="1" applyFont="1" applyFill="1" applyBorder="1" applyAlignment="1" applyProtection="1">
      <alignment horizontal="center" vertical="center"/>
      <protection hidden="1"/>
    </xf>
    <xf numFmtId="40" fontId="11" fillId="37" borderId="147" xfId="0" applyNumberFormat="1" applyFont="1" applyFill="1" applyBorder="1" applyAlignment="1" applyProtection="1">
      <alignment horizontal="center"/>
      <protection hidden="1"/>
    </xf>
    <xf numFmtId="3" fontId="11" fillId="39" borderId="148" xfId="0" applyNumberFormat="1" applyFont="1" applyFill="1" applyBorder="1" applyAlignment="1" applyProtection="1">
      <alignment horizontal="center" vertical="center"/>
      <protection hidden="1"/>
    </xf>
    <xf numFmtId="40" fontId="11" fillId="39" borderId="149" xfId="0" applyNumberFormat="1" applyFont="1" applyFill="1" applyBorder="1" applyAlignment="1" applyProtection="1">
      <alignment horizontal="center"/>
      <protection hidden="1"/>
    </xf>
    <xf numFmtId="3" fontId="11" fillId="39" borderId="149" xfId="0" applyNumberFormat="1" applyFont="1" applyFill="1" applyBorder="1" applyAlignment="1" applyProtection="1">
      <alignment horizontal="center" vertical="center"/>
      <protection hidden="1"/>
    </xf>
    <xf numFmtId="40" fontId="11" fillId="39" borderId="150" xfId="0" applyNumberFormat="1" applyFont="1" applyFill="1" applyBorder="1" applyAlignment="1" applyProtection="1">
      <alignment horizontal="center"/>
      <protection hidden="1"/>
    </xf>
    <xf numFmtId="0" fontId="11" fillId="39" borderId="151" xfId="0" applyFont="1" applyFill="1" applyBorder="1" applyAlignment="1" applyProtection="1">
      <alignment horizontal="center"/>
      <protection hidden="1"/>
    </xf>
    <xf numFmtId="4" fontId="10" fillId="35" borderId="53" xfId="0" applyNumberFormat="1" applyFont="1" applyFill="1" applyBorder="1" applyAlignment="1" applyProtection="1">
      <alignment horizontal="right"/>
      <protection hidden="1"/>
    </xf>
    <xf numFmtId="0" fontId="10" fillId="37" borderId="152" xfId="0" applyFont="1" applyFill="1" applyBorder="1" applyAlignment="1" applyProtection="1">
      <alignment horizontal="center"/>
      <protection hidden="1"/>
    </xf>
    <xf numFmtId="0" fontId="10" fillId="37" borderId="153" xfId="0" applyFont="1" applyFill="1" applyBorder="1" applyAlignment="1" applyProtection="1">
      <alignment horizontal="center"/>
      <protection hidden="1"/>
    </xf>
    <xf numFmtId="0" fontId="10" fillId="37" borderId="154" xfId="0" applyFont="1" applyFill="1" applyBorder="1" applyAlignment="1" applyProtection="1">
      <alignment horizontal="center"/>
      <protection hidden="1"/>
    </xf>
    <xf numFmtId="167" fontId="10" fillId="35" borderId="53" xfId="0" applyNumberFormat="1" applyFont="1" applyFill="1" applyBorder="1" applyAlignment="1" applyProtection="1">
      <alignment horizontal="right"/>
      <protection hidden="1"/>
    </xf>
    <xf numFmtId="0" fontId="78" fillId="38" borderId="155" xfId="0" applyFont="1" applyFill="1" applyBorder="1" applyAlignment="1" applyProtection="1">
      <alignment horizontal="center" vertical="center"/>
      <protection hidden="1"/>
    </xf>
    <xf numFmtId="3" fontId="10" fillId="37" borderId="39" xfId="0" applyNumberFormat="1" applyFont="1" applyFill="1" applyBorder="1" applyAlignment="1" applyProtection="1">
      <alignment horizontal="center" vertical="center"/>
      <protection hidden="1"/>
    </xf>
    <xf numFmtId="3" fontId="10" fillId="37" borderId="156" xfId="0" applyNumberFormat="1" applyFont="1" applyFill="1" applyBorder="1" applyAlignment="1" applyProtection="1">
      <alignment horizontal="center" vertical="center"/>
      <protection hidden="1"/>
    </xf>
    <xf numFmtId="3" fontId="10" fillId="37" borderId="157" xfId="0" applyNumberFormat="1" applyFont="1" applyFill="1" applyBorder="1" applyAlignment="1" applyProtection="1">
      <alignment horizontal="center" vertical="center"/>
      <protection hidden="1"/>
    </xf>
    <xf numFmtId="3" fontId="18" fillId="37" borderId="0" xfId="0" applyNumberFormat="1" applyFont="1" applyFill="1" applyBorder="1" applyAlignment="1" applyProtection="1">
      <alignment horizontal="left" vertical="center"/>
      <protection hidden="1"/>
    </xf>
    <xf numFmtId="0" fontId="10" fillId="37" borderId="158" xfId="0" applyFont="1" applyFill="1" applyBorder="1" applyAlignment="1" applyProtection="1">
      <alignment horizontal="center" vertical="center" wrapText="1"/>
      <protection hidden="1"/>
    </xf>
    <xf numFmtId="0" fontId="10" fillId="37" borderId="159" xfId="0" applyFont="1" applyFill="1" applyBorder="1" applyAlignment="1" applyProtection="1">
      <alignment horizontal="center" vertical="center" wrapText="1"/>
      <protection hidden="1"/>
    </xf>
    <xf numFmtId="0" fontId="10" fillId="39" borderId="160" xfId="0" applyFont="1" applyFill="1" applyBorder="1" applyAlignment="1" applyProtection="1">
      <alignment horizontal="center"/>
      <protection hidden="1"/>
    </xf>
    <xf numFmtId="0" fontId="10" fillId="37" borderId="161" xfId="0" applyFont="1" applyFill="1" applyBorder="1" applyAlignment="1">
      <alignment horizontal="center" vertical="center"/>
    </xf>
    <xf numFmtId="3" fontId="18" fillId="37" borderId="0" xfId="0" applyNumberFormat="1" applyFont="1" applyFill="1" applyBorder="1" applyAlignment="1" applyProtection="1">
      <alignment horizontal="left" vertical="center"/>
      <protection hidden="1"/>
    </xf>
    <xf numFmtId="0" fontId="10" fillId="37" borderId="162" xfId="0" applyFont="1" applyFill="1" applyBorder="1" applyAlignment="1" applyProtection="1">
      <alignment horizontal="center" vertical="center" wrapText="1"/>
      <protection hidden="1"/>
    </xf>
    <xf numFmtId="0" fontId="10" fillId="37" borderId="163" xfId="0" applyFont="1" applyFill="1" applyBorder="1" applyAlignment="1" applyProtection="1">
      <alignment horizontal="center" vertical="center" wrapText="1"/>
      <protection hidden="1"/>
    </xf>
    <xf numFmtId="0" fontId="10" fillId="37" borderId="164" xfId="0" applyFont="1" applyFill="1" applyBorder="1" applyAlignment="1" applyProtection="1">
      <alignment horizontal="center" vertical="center" wrapText="1"/>
      <protection hidden="1"/>
    </xf>
    <xf numFmtId="0" fontId="10" fillId="37" borderId="165" xfId="0" applyFont="1" applyFill="1" applyBorder="1" applyAlignment="1" applyProtection="1">
      <alignment horizontal="center" vertical="center" wrapText="1"/>
      <protection hidden="1"/>
    </xf>
    <xf numFmtId="0" fontId="10" fillId="37" borderId="166" xfId="0" applyFont="1" applyFill="1" applyBorder="1" applyAlignment="1" applyProtection="1">
      <alignment horizontal="center" vertical="center"/>
      <protection hidden="1"/>
    </xf>
    <xf numFmtId="0" fontId="10" fillId="37" borderId="167" xfId="0" applyFont="1" applyFill="1" applyBorder="1" applyAlignment="1" applyProtection="1">
      <alignment horizontal="center" vertical="center"/>
      <protection hidden="1"/>
    </xf>
    <xf numFmtId="3" fontId="11" fillId="0" borderId="168" xfId="0" applyNumberFormat="1" applyFont="1" applyBorder="1" applyAlignment="1" applyProtection="1">
      <alignment horizontal="center" vertical="center"/>
      <protection hidden="1"/>
    </xf>
    <xf numFmtId="3" fontId="11" fillId="37" borderId="169" xfId="0" applyNumberFormat="1" applyFont="1" applyFill="1" applyBorder="1" applyAlignment="1" applyProtection="1">
      <alignment horizontal="center" vertical="center"/>
      <protection hidden="1"/>
    </xf>
    <xf numFmtId="3" fontId="20" fillId="37" borderId="0" xfId="0" applyNumberFormat="1" applyFont="1" applyFill="1" applyBorder="1" applyAlignment="1" applyProtection="1">
      <alignment/>
      <protection hidden="1"/>
    </xf>
    <xf numFmtId="3" fontId="18" fillId="37" borderId="0" xfId="0" applyNumberFormat="1" applyFont="1" applyFill="1" applyBorder="1" applyAlignment="1" applyProtection="1">
      <alignment horizontal="left" vertical="center"/>
      <protection hidden="1"/>
    </xf>
    <xf numFmtId="0" fontId="27" fillId="37" borderId="39" xfId="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  <protection hidden="1"/>
    </xf>
    <xf numFmtId="0" fontId="10" fillId="37" borderId="29" xfId="0" applyFont="1" applyFill="1" applyBorder="1" applyAlignment="1">
      <alignment horizontal="center" vertical="center" wrapText="1"/>
    </xf>
    <xf numFmtId="0" fontId="10" fillId="37" borderId="170" xfId="0" applyFont="1" applyFill="1" applyBorder="1" applyAlignment="1">
      <alignment horizontal="center" vertical="center"/>
    </xf>
    <xf numFmtId="0" fontId="10" fillId="37" borderId="161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0" fontId="78" fillId="38" borderId="0" xfId="0" applyFont="1" applyFill="1" applyBorder="1" applyAlignment="1">
      <alignment horizontal="center" vertical="center"/>
    </xf>
    <xf numFmtId="0" fontId="78" fillId="38" borderId="171" xfId="0" applyFont="1" applyFill="1" applyBorder="1" applyAlignment="1">
      <alignment horizontal="center" vertical="center"/>
    </xf>
    <xf numFmtId="0" fontId="10" fillId="37" borderId="172" xfId="0" applyFont="1" applyFill="1" applyBorder="1" applyAlignment="1">
      <alignment horizontal="center" vertical="center"/>
    </xf>
    <xf numFmtId="0" fontId="10" fillId="37" borderId="173" xfId="0" applyFont="1" applyFill="1" applyBorder="1" applyAlignment="1">
      <alignment horizontal="center" vertical="center"/>
    </xf>
    <xf numFmtId="0" fontId="10" fillId="37" borderId="174" xfId="0" applyFont="1" applyFill="1" applyBorder="1" applyAlignment="1">
      <alignment horizontal="center" vertical="center"/>
    </xf>
    <xf numFmtId="4" fontId="10" fillId="35" borderId="161" xfId="0" applyNumberFormat="1" applyFont="1" applyFill="1" applyBorder="1" applyAlignment="1" applyProtection="1">
      <alignment horizontal="right"/>
      <protection hidden="1"/>
    </xf>
    <xf numFmtId="4" fontId="10" fillId="35" borderId="175" xfId="0" applyNumberFormat="1" applyFont="1" applyFill="1" applyBorder="1" applyAlignment="1" applyProtection="1">
      <alignment horizontal="right"/>
      <protection hidden="1"/>
    </xf>
    <xf numFmtId="0" fontId="78" fillId="38" borderId="155" xfId="0" applyFont="1" applyFill="1" applyBorder="1" applyAlignment="1" applyProtection="1">
      <alignment horizontal="center" vertical="center"/>
      <protection hidden="1"/>
    </xf>
    <xf numFmtId="0" fontId="78" fillId="38" borderId="176" xfId="0" applyFont="1" applyFill="1" applyBorder="1" applyAlignment="1" applyProtection="1">
      <alignment horizontal="center" vertical="center"/>
      <protection hidden="1"/>
    </xf>
    <xf numFmtId="0" fontId="10" fillId="37" borderId="39" xfId="0" applyFont="1" applyFill="1" applyBorder="1" applyAlignment="1" applyProtection="1">
      <alignment horizontal="center" vertical="center" wrapText="1"/>
      <protection hidden="1"/>
    </xf>
    <xf numFmtId="0" fontId="78" fillId="38" borderId="177" xfId="0" applyFont="1" applyFill="1" applyBorder="1" applyAlignment="1" applyProtection="1">
      <alignment horizontal="center" vertical="center"/>
      <protection hidden="1"/>
    </xf>
    <xf numFmtId="0" fontId="78" fillId="38" borderId="178" xfId="0" applyFont="1" applyFill="1" applyBorder="1" applyAlignment="1" applyProtection="1">
      <alignment horizontal="center" vertical="center"/>
      <protection hidden="1"/>
    </xf>
    <xf numFmtId="0" fontId="78" fillId="38" borderId="170" xfId="0" applyFont="1" applyFill="1" applyBorder="1" applyAlignment="1" applyProtection="1">
      <alignment horizontal="left" vertical="center"/>
      <protection hidden="1"/>
    </xf>
    <xf numFmtId="0" fontId="78" fillId="38" borderId="161" xfId="0" applyFont="1" applyFill="1" applyBorder="1" applyAlignment="1" applyProtection="1">
      <alignment horizontal="left" vertical="center"/>
      <protection hidden="1"/>
    </xf>
    <xf numFmtId="4" fontId="10" fillId="35" borderId="39" xfId="0" applyNumberFormat="1" applyFont="1" applyFill="1" applyBorder="1" applyAlignment="1" applyProtection="1">
      <alignment horizontal="right"/>
      <protection hidden="1"/>
    </xf>
    <xf numFmtId="0" fontId="10" fillId="37" borderId="179" xfId="0" applyFont="1" applyFill="1" applyBorder="1" applyAlignment="1" applyProtection="1">
      <alignment horizontal="center" vertical="center" wrapText="1"/>
      <protection hidden="1"/>
    </xf>
    <xf numFmtId="0" fontId="78" fillId="38" borderId="180" xfId="0" applyFont="1" applyFill="1" applyBorder="1" applyAlignment="1" applyProtection="1">
      <alignment horizontal="center"/>
      <protection hidden="1"/>
    </xf>
    <xf numFmtId="0" fontId="78" fillId="38" borderId="155" xfId="0" applyFont="1" applyFill="1" applyBorder="1" applyAlignment="1" applyProtection="1">
      <alignment horizontal="center"/>
      <protection hidden="1"/>
    </xf>
    <xf numFmtId="0" fontId="10" fillId="37" borderId="181" xfId="0" applyFont="1" applyFill="1" applyBorder="1" applyAlignment="1" applyProtection="1">
      <alignment horizontal="left"/>
      <protection hidden="1"/>
    </xf>
    <xf numFmtId="0" fontId="10" fillId="37" borderId="39" xfId="0" applyFont="1" applyFill="1" applyBorder="1" applyAlignment="1" applyProtection="1">
      <alignment horizontal="left"/>
      <protection hidden="1"/>
    </xf>
    <xf numFmtId="0" fontId="10" fillId="37" borderId="170" xfId="0" applyFont="1" applyFill="1" applyBorder="1" applyAlignment="1" applyProtection="1">
      <alignment horizontal="left"/>
      <protection hidden="1"/>
    </xf>
    <xf numFmtId="0" fontId="78" fillId="38" borderId="39" xfId="0" applyFont="1" applyFill="1" applyBorder="1" applyAlignment="1" applyProtection="1">
      <alignment horizontal="center" vertical="center"/>
      <protection hidden="1"/>
    </xf>
    <xf numFmtId="0" fontId="10" fillId="37" borderId="182" xfId="0" applyFont="1" applyFill="1" applyBorder="1" applyAlignment="1" applyProtection="1">
      <alignment horizontal="left"/>
      <protection hidden="1"/>
    </xf>
    <xf numFmtId="0" fontId="10" fillId="37" borderId="183" xfId="0" applyFont="1" applyFill="1" applyBorder="1" applyAlignment="1" applyProtection="1">
      <alignment horizontal="left"/>
      <protection hidden="1"/>
    </xf>
    <xf numFmtId="0" fontId="10" fillId="37" borderId="184" xfId="0" applyFont="1" applyFill="1" applyBorder="1" applyAlignment="1" applyProtection="1">
      <alignment horizontal="left"/>
      <protection hidden="1"/>
    </xf>
    <xf numFmtId="175" fontId="10" fillId="37" borderId="175" xfId="0" applyNumberFormat="1" applyFont="1" applyFill="1" applyBorder="1" applyAlignment="1" applyProtection="1">
      <alignment horizontal="center"/>
      <protection hidden="1"/>
    </xf>
    <xf numFmtId="175" fontId="10" fillId="37" borderId="39" xfId="0" applyNumberFormat="1" applyFont="1" applyFill="1" applyBorder="1" applyAlignment="1" applyProtection="1">
      <alignment horizontal="center"/>
      <protection hidden="1"/>
    </xf>
    <xf numFmtId="175" fontId="10" fillId="37" borderId="185" xfId="0" applyNumberFormat="1" applyFont="1" applyFill="1" applyBorder="1" applyAlignment="1" applyProtection="1">
      <alignment horizontal="center"/>
      <protection hidden="1"/>
    </xf>
    <xf numFmtId="175" fontId="10" fillId="37" borderId="183" xfId="0" applyNumberFormat="1" applyFont="1" applyFill="1" applyBorder="1" applyAlignment="1" applyProtection="1">
      <alignment horizontal="center"/>
      <protection hidden="1"/>
    </xf>
    <xf numFmtId="175" fontId="10" fillId="37" borderId="186" xfId="0" applyNumberFormat="1" applyFont="1" applyFill="1" applyBorder="1" applyAlignment="1" applyProtection="1">
      <alignment horizontal="center"/>
      <protection hidden="1"/>
    </xf>
    <xf numFmtId="167" fontId="10" fillId="35" borderId="170" xfId="0" applyNumberFormat="1" applyFont="1" applyFill="1" applyBorder="1" applyAlignment="1" applyProtection="1">
      <alignment horizontal="right"/>
      <protection hidden="1"/>
    </xf>
    <xf numFmtId="167" fontId="10" fillId="35" borderId="175" xfId="0" applyNumberFormat="1" applyFont="1" applyFill="1" applyBorder="1" applyAlignment="1" applyProtection="1">
      <alignment horizontal="right"/>
      <protection hidden="1"/>
    </xf>
    <xf numFmtId="0" fontId="78" fillId="38" borderId="170" xfId="0" applyFont="1" applyFill="1" applyBorder="1" applyAlignment="1" applyProtection="1">
      <alignment horizontal="center" vertical="center"/>
      <protection hidden="1"/>
    </xf>
    <xf numFmtId="0" fontId="78" fillId="38" borderId="161" xfId="0" applyFont="1" applyFill="1" applyBorder="1" applyAlignment="1" applyProtection="1">
      <alignment horizontal="center" vertical="center"/>
      <protection hidden="1"/>
    </xf>
    <xf numFmtId="39" fontId="10" fillId="35" borderId="187" xfId="64" applyNumberFormat="1" applyFont="1" applyFill="1" applyBorder="1" applyAlignment="1" applyProtection="1">
      <alignment horizontal="right" vertical="center"/>
      <protection hidden="1"/>
    </xf>
    <xf numFmtId="39" fontId="10" fillId="35" borderId="188" xfId="64" applyNumberFormat="1" applyFont="1" applyFill="1" applyBorder="1" applyAlignment="1" applyProtection="1">
      <alignment horizontal="right" vertical="center"/>
      <protection hidden="1"/>
    </xf>
    <xf numFmtId="39" fontId="27" fillId="35" borderId="189" xfId="64" applyNumberFormat="1" applyFont="1" applyFill="1" applyBorder="1" applyAlignment="1" applyProtection="1">
      <alignment horizontal="right" vertical="center"/>
      <protection hidden="1"/>
    </xf>
    <xf numFmtId="39" fontId="27" fillId="35" borderId="190" xfId="64" applyNumberFormat="1" applyFont="1" applyFill="1" applyBorder="1" applyAlignment="1" applyProtection="1">
      <alignment horizontal="right" vertical="center"/>
      <protection hidden="1"/>
    </xf>
    <xf numFmtId="39" fontId="10" fillId="35" borderId="191" xfId="64" applyNumberFormat="1" applyFont="1" applyFill="1" applyBorder="1" applyAlignment="1" applyProtection="1">
      <alignment horizontal="right" vertical="center"/>
      <protection hidden="1"/>
    </xf>
    <xf numFmtId="39" fontId="10" fillId="35" borderId="192" xfId="64" applyNumberFormat="1" applyFont="1" applyFill="1" applyBorder="1" applyAlignment="1" applyProtection="1">
      <alignment horizontal="right" vertical="center"/>
      <protection hidden="1"/>
    </xf>
    <xf numFmtId="0" fontId="78" fillId="38" borderId="193" xfId="0" applyFont="1" applyFill="1" applyBorder="1" applyAlignment="1" applyProtection="1">
      <alignment horizontal="center" vertical="center"/>
      <protection hidden="1"/>
    </xf>
    <xf numFmtId="0" fontId="78" fillId="38" borderId="194" xfId="0" applyFont="1" applyFill="1" applyBorder="1" applyAlignment="1" applyProtection="1">
      <alignment horizontal="center" vertical="center"/>
      <protection hidden="1"/>
    </xf>
    <xf numFmtId="0" fontId="78" fillId="38" borderId="195" xfId="0" applyFont="1" applyFill="1" applyBorder="1" applyAlignment="1" applyProtection="1">
      <alignment horizontal="center" vertical="center"/>
      <protection hidden="1"/>
    </xf>
    <xf numFmtId="0" fontId="78" fillId="38" borderId="196" xfId="0" applyFont="1" applyFill="1" applyBorder="1" applyAlignment="1" applyProtection="1">
      <alignment horizontal="center" vertical="center"/>
      <protection hidden="1"/>
    </xf>
    <xf numFmtId="3" fontId="18" fillId="37" borderId="0" xfId="0" applyNumberFormat="1" applyFont="1" applyFill="1" applyBorder="1" applyAlignment="1" applyProtection="1">
      <alignment horizontal="left" vertical="center"/>
      <protection hidden="1"/>
    </xf>
    <xf numFmtId="175" fontId="10" fillId="37" borderId="189" xfId="0" applyNumberFormat="1" applyFont="1" applyFill="1" applyBorder="1" applyAlignment="1" applyProtection="1">
      <alignment horizontal="center"/>
      <protection hidden="1"/>
    </xf>
    <xf numFmtId="175" fontId="10" fillId="37" borderId="197" xfId="0" applyNumberFormat="1" applyFont="1" applyFill="1" applyBorder="1" applyAlignment="1" applyProtection="1">
      <alignment horizontal="center"/>
      <protection hidden="1"/>
    </xf>
    <xf numFmtId="175" fontId="10" fillId="37" borderId="198" xfId="0" applyNumberFormat="1" applyFont="1" applyFill="1" applyBorder="1" applyAlignment="1" applyProtection="1">
      <alignment horizontal="center"/>
      <protection hidden="1"/>
    </xf>
    <xf numFmtId="40" fontId="11" fillId="0" borderId="0" xfId="0" applyNumberFormat="1" applyFont="1" applyBorder="1" applyAlignment="1" applyProtection="1">
      <alignment horizontal="center"/>
      <protection hidden="1"/>
    </xf>
    <xf numFmtId="0" fontId="10" fillId="37" borderId="170" xfId="0" applyFont="1" applyFill="1" applyBorder="1" applyAlignment="1" applyProtection="1">
      <alignment horizontal="center" vertical="center" wrapText="1"/>
      <protection hidden="1"/>
    </xf>
    <xf numFmtId="0" fontId="10" fillId="37" borderId="161" xfId="0" applyFont="1" applyFill="1" applyBorder="1" applyAlignment="1" applyProtection="1">
      <alignment horizontal="center" vertical="center" wrapText="1"/>
      <protection hidden="1"/>
    </xf>
    <xf numFmtId="0" fontId="10" fillId="37" borderId="175" xfId="0" applyFont="1" applyFill="1" applyBorder="1" applyAlignment="1" applyProtection="1">
      <alignment horizontal="center" vertical="center" wrapText="1"/>
      <protection hidden="1"/>
    </xf>
    <xf numFmtId="0" fontId="10" fillId="37" borderId="199" xfId="0" applyFont="1" applyFill="1" applyBorder="1" applyAlignment="1" applyProtection="1">
      <alignment horizontal="center" vertical="center" wrapText="1"/>
      <protection hidden="1"/>
    </xf>
    <xf numFmtId="0" fontId="78" fillId="38" borderId="200" xfId="0" applyFont="1" applyFill="1" applyBorder="1" applyAlignment="1" applyProtection="1">
      <alignment horizontal="center" vertical="center" wrapText="1"/>
      <protection hidden="1"/>
    </xf>
    <xf numFmtId="0" fontId="78" fillId="38" borderId="0" xfId="0" applyFont="1" applyFill="1" applyBorder="1" applyAlignment="1" applyProtection="1">
      <alignment horizontal="center" vertical="center" wrapText="1"/>
      <protection hidden="1"/>
    </xf>
    <xf numFmtId="0" fontId="78" fillId="38" borderId="171" xfId="0" applyFont="1" applyFill="1" applyBorder="1" applyAlignment="1" applyProtection="1">
      <alignment horizontal="center" vertical="center" wrapText="1"/>
      <protection hidden="1"/>
    </xf>
    <xf numFmtId="0" fontId="10" fillId="37" borderId="172" xfId="0" applyFont="1" applyFill="1" applyBorder="1" applyAlignment="1" applyProtection="1">
      <alignment horizontal="center" vertical="center" wrapText="1"/>
      <protection hidden="1"/>
    </xf>
    <xf numFmtId="0" fontId="10" fillId="37" borderId="173" xfId="0" applyFont="1" applyFill="1" applyBorder="1" applyAlignment="1" applyProtection="1">
      <alignment horizontal="center" vertical="center" wrapText="1"/>
      <protection hidden="1"/>
    </xf>
    <xf numFmtId="0" fontId="10" fillId="37" borderId="174" xfId="0" applyFont="1" applyFill="1" applyBorder="1" applyAlignment="1" applyProtection="1">
      <alignment horizontal="center" vertical="center" wrapText="1"/>
      <protection hidden="1"/>
    </xf>
    <xf numFmtId="0" fontId="10" fillId="37" borderId="41" xfId="0" applyFont="1" applyFill="1" applyBorder="1" applyAlignment="1" applyProtection="1">
      <alignment horizontal="center" vertical="center" wrapText="1"/>
      <protection hidden="1"/>
    </xf>
    <xf numFmtId="0" fontId="10" fillId="39" borderId="201" xfId="0" applyFont="1" applyFill="1" applyBorder="1" applyAlignment="1">
      <alignment horizontal="center" vertical="center"/>
    </xf>
    <xf numFmtId="0" fontId="10" fillId="39" borderId="202" xfId="0" applyFont="1" applyFill="1" applyBorder="1" applyAlignment="1">
      <alignment horizontal="center" vertical="center"/>
    </xf>
    <xf numFmtId="0" fontId="10" fillId="39" borderId="203" xfId="0" applyFont="1" applyFill="1" applyBorder="1" applyAlignment="1">
      <alignment horizontal="center" vertical="center"/>
    </xf>
    <xf numFmtId="0" fontId="10" fillId="37" borderId="204" xfId="0" applyFont="1" applyFill="1" applyBorder="1" applyAlignment="1">
      <alignment horizontal="center" vertical="center"/>
    </xf>
    <xf numFmtId="0" fontId="10" fillId="37" borderId="205" xfId="0" applyFont="1" applyFill="1" applyBorder="1" applyAlignment="1">
      <alignment horizontal="center" vertical="center"/>
    </xf>
    <xf numFmtId="0" fontId="10" fillId="37" borderId="206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207" xfId="0" applyFont="1" applyFill="1" applyBorder="1" applyAlignment="1">
      <alignment horizontal="center" vertical="center" wrapText="1"/>
    </xf>
    <xf numFmtId="0" fontId="10" fillId="37" borderId="208" xfId="0" applyFont="1" applyFill="1" applyBorder="1" applyAlignment="1">
      <alignment horizontal="center" vertical="center" wrapText="1"/>
    </xf>
    <xf numFmtId="0" fontId="78" fillId="40" borderId="95" xfId="0" applyFont="1" applyFill="1" applyBorder="1" applyAlignment="1" applyProtection="1">
      <alignment horizontal="center" vertical="center"/>
      <protection hidden="1"/>
    </xf>
    <xf numFmtId="0" fontId="78" fillId="40" borderId="209" xfId="0" applyFont="1" applyFill="1" applyBorder="1" applyAlignment="1" applyProtection="1">
      <alignment horizontal="center" vertical="center"/>
      <protection hidden="1"/>
    </xf>
    <xf numFmtId="0" fontId="78" fillId="40" borderId="210" xfId="0" applyFont="1" applyFill="1" applyBorder="1" applyAlignment="1" applyProtection="1">
      <alignment horizontal="center" vertical="center"/>
      <protection hidden="1"/>
    </xf>
    <xf numFmtId="0" fontId="78" fillId="40" borderId="211" xfId="0" applyFont="1" applyFill="1" applyBorder="1" applyAlignment="1" applyProtection="1">
      <alignment horizontal="center" vertical="center"/>
      <protection hidden="1"/>
    </xf>
    <xf numFmtId="0" fontId="25" fillId="37" borderId="97" xfId="0" applyFont="1" applyFill="1" applyBorder="1" applyAlignment="1">
      <alignment horizontal="center" vertical="center" wrapText="1"/>
    </xf>
    <xf numFmtId="0" fontId="25" fillId="37" borderId="98" xfId="0" applyFont="1" applyFill="1" applyBorder="1" applyAlignment="1">
      <alignment horizontal="center" vertical="center" wrapText="1"/>
    </xf>
    <xf numFmtId="175" fontId="76" fillId="40" borderId="96" xfId="0" applyNumberFormat="1" applyFont="1" applyFill="1" applyBorder="1" applyAlignment="1" applyProtection="1">
      <alignment horizontal="center"/>
      <protection hidden="1"/>
    </xf>
    <xf numFmtId="175" fontId="76" fillId="40" borderId="212" xfId="0" applyNumberFormat="1" applyFont="1" applyFill="1" applyBorder="1" applyAlignment="1" applyProtection="1">
      <alignment horizontal="center"/>
      <protection hidden="1"/>
    </xf>
    <xf numFmtId="171" fontId="24" fillId="0" borderId="213" xfId="64" applyFont="1" applyFill="1" applyBorder="1" applyAlignment="1" applyProtection="1">
      <alignment horizontal="center" vertical="center"/>
      <protection hidden="1"/>
    </xf>
    <xf numFmtId="171" fontId="24" fillId="0" borderId="214" xfId="64" applyFont="1" applyFill="1" applyBorder="1" applyAlignment="1" applyProtection="1">
      <alignment horizontal="center" vertical="center"/>
      <protection hidden="1"/>
    </xf>
    <xf numFmtId="0" fontId="23" fillId="7" borderId="215" xfId="0" applyFont="1" applyFill="1" applyBorder="1" applyAlignment="1" applyProtection="1">
      <alignment horizontal="center" vertical="center"/>
      <protection hidden="1"/>
    </xf>
    <xf numFmtId="0" fontId="23" fillId="7" borderId="216" xfId="0" applyFont="1" applyFill="1" applyBorder="1" applyAlignment="1" applyProtection="1">
      <alignment horizontal="center" vertical="center"/>
      <protection hidden="1"/>
    </xf>
    <xf numFmtId="0" fontId="23" fillId="7" borderId="217" xfId="0" applyFont="1" applyFill="1" applyBorder="1" applyAlignment="1" applyProtection="1">
      <alignment horizontal="center" vertical="center"/>
      <protection hidden="1"/>
    </xf>
    <xf numFmtId="0" fontId="76" fillId="40" borderId="218" xfId="0" applyFont="1" applyFill="1" applyBorder="1" applyAlignment="1" applyProtection="1">
      <alignment horizontal="center" vertical="center" wrapText="1"/>
      <protection hidden="1"/>
    </xf>
    <xf numFmtId="0" fontId="76" fillId="40" borderId="219" xfId="0" applyFont="1" applyFill="1" applyBorder="1" applyAlignment="1" applyProtection="1">
      <alignment horizontal="center" vertical="center" wrapText="1"/>
      <protection hidden="1"/>
    </xf>
    <xf numFmtId="0" fontId="76" fillId="40" borderId="220" xfId="0" applyFont="1" applyFill="1" applyBorder="1" applyAlignment="1" applyProtection="1">
      <alignment horizontal="center" vertical="center" wrapText="1"/>
      <protection hidden="1"/>
    </xf>
    <xf numFmtId="0" fontId="78" fillId="40" borderId="221" xfId="0" applyFont="1" applyFill="1" applyBorder="1" applyAlignment="1" applyProtection="1">
      <alignment horizontal="center" vertical="center" wrapText="1"/>
      <protection hidden="1"/>
    </xf>
    <xf numFmtId="0" fontId="78" fillId="40" borderId="222" xfId="0" applyFont="1" applyFill="1" applyBorder="1" applyAlignment="1" applyProtection="1">
      <alignment horizontal="center" vertical="center" wrapText="1"/>
      <protection hidden="1"/>
    </xf>
    <xf numFmtId="0" fontId="10" fillId="37" borderId="223" xfId="0" applyFont="1" applyFill="1" applyBorder="1" applyAlignment="1" applyProtection="1">
      <alignment horizontal="center" vertical="center" wrapText="1"/>
      <protection hidden="1"/>
    </xf>
    <xf numFmtId="0" fontId="10" fillId="37" borderId="224" xfId="0" applyFont="1" applyFill="1" applyBorder="1" applyAlignment="1" applyProtection="1">
      <alignment horizontal="center" vertical="center" wrapText="1"/>
      <protection hidden="1"/>
    </xf>
    <xf numFmtId="0" fontId="10" fillId="37" borderId="225" xfId="0" applyFont="1" applyFill="1" applyBorder="1" applyAlignment="1" applyProtection="1">
      <alignment horizontal="center" vertical="center" wrapText="1"/>
      <protection hidden="1"/>
    </xf>
    <xf numFmtId="0" fontId="10" fillId="37" borderId="226" xfId="0" applyFont="1" applyFill="1" applyBorder="1" applyAlignment="1" applyProtection="1">
      <alignment horizontal="center" vertical="center" wrapText="1"/>
      <protection hidden="1"/>
    </xf>
    <xf numFmtId="0" fontId="10" fillId="37" borderId="227" xfId="0" applyFont="1" applyFill="1" applyBorder="1" applyAlignment="1" applyProtection="1">
      <alignment horizontal="center" vertical="center" wrapText="1"/>
      <protection hidden="1"/>
    </xf>
    <xf numFmtId="0" fontId="10" fillId="37" borderId="228" xfId="0" applyFont="1" applyFill="1" applyBorder="1" applyAlignment="1" applyProtection="1">
      <alignment horizontal="center" vertical="center" wrapText="1"/>
      <protection hidden="1"/>
    </xf>
    <xf numFmtId="0" fontId="78" fillId="40" borderId="229" xfId="0" applyFont="1" applyFill="1" applyBorder="1" applyAlignment="1" applyProtection="1">
      <alignment horizontal="center" vertical="center"/>
      <protection hidden="1"/>
    </xf>
    <xf numFmtId="0" fontId="78" fillId="40" borderId="230" xfId="0" applyFont="1" applyFill="1" applyBorder="1" applyAlignment="1" applyProtection="1">
      <alignment horizontal="center" vertical="center"/>
      <protection hidden="1"/>
    </xf>
    <xf numFmtId="0" fontId="78" fillId="40" borderId="213" xfId="0" applyFont="1" applyFill="1" applyBorder="1" applyAlignment="1" applyProtection="1">
      <alignment horizontal="center" vertical="center"/>
      <protection hidden="1"/>
    </xf>
    <xf numFmtId="0" fontId="76" fillId="40" borderId="93" xfId="0" applyFont="1" applyFill="1" applyBorder="1" applyAlignment="1" applyProtection="1">
      <alignment horizontal="center" vertical="center"/>
      <protection hidden="1"/>
    </xf>
    <xf numFmtId="0" fontId="76" fillId="40" borderId="94" xfId="0" applyFont="1" applyFill="1" applyBorder="1" applyAlignment="1" applyProtection="1">
      <alignment horizontal="center" vertical="center"/>
      <protection hidden="1"/>
    </xf>
    <xf numFmtId="40" fontId="11" fillId="0" borderId="14" xfId="0" applyNumberFormat="1" applyFont="1" applyBorder="1" applyAlignment="1" applyProtection="1">
      <alignment horizontal="center"/>
      <protection hidden="1"/>
    </xf>
    <xf numFmtId="0" fontId="10" fillId="37" borderId="231" xfId="0" applyFont="1" applyFill="1" applyBorder="1" applyAlignment="1" applyProtection="1">
      <alignment horizontal="center" vertical="center" wrapText="1"/>
      <protection hidden="1"/>
    </xf>
    <xf numFmtId="0" fontId="10" fillId="37" borderId="158" xfId="0" applyFont="1" applyFill="1" applyBorder="1" applyAlignment="1" applyProtection="1">
      <alignment horizontal="center" vertical="center" wrapText="1"/>
      <protection hidden="1"/>
    </xf>
    <xf numFmtId="0" fontId="10" fillId="37" borderId="232" xfId="0" applyFont="1" applyFill="1" applyBorder="1" applyAlignment="1" applyProtection="1">
      <alignment horizontal="center" vertical="center" wrapText="1"/>
      <protection hidden="1"/>
    </xf>
    <xf numFmtId="0" fontId="10" fillId="37" borderId="159" xfId="0" applyFont="1" applyFill="1" applyBorder="1" applyAlignment="1" applyProtection="1">
      <alignment horizontal="center" vertical="center" wrapText="1"/>
      <protection hidden="1"/>
    </xf>
    <xf numFmtId="0" fontId="10" fillId="39" borderId="233" xfId="0" applyFont="1" applyFill="1" applyBorder="1" applyAlignment="1" applyProtection="1">
      <alignment horizontal="center"/>
      <protection hidden="1"/>
    </xf>
    <xf numFmtId="0" fontId="10" fillId="39" borderId="160" xfId="0" applyFont="1" applyFill="1" applyBorder="1" applyAlignment="1" applyProtection="1">
      <alignment horizontal="center"/>
      <protection hidden="1"/>
    </xf>
    <xf numFmtId="0" fontId="10" fillId="39" borderId="160" xfId="0" applyFont="1" applyFill="1" applyBorder="1" applyAlignment="1" applyProtection="1">
      <alignment horizontal="center" vertical="center"/>
      <protection hidden="1"/>
    </xf>
    <xf numFmtId="0" fontId="10" fillId="39" borderId="234" xfId="0" applyFont="1" applyFill="1" applyBorder="1" applyAlignment="1" applyProtection="1">
      <alignment horizontal="center" vertical="center"/>
      <protection hidden="1"/>
    </xf>
    <xf numFmtId="0" fontId="10" fillId="37" borderId="235" xfId="0" applyFont="1" applyFill="1" applyBorder="1" applyAlignment="1" applyProtection="1">
      <alignment horizontal="center" vertical="center" wrapText="1"/>
      <protection hidden="1"/>
    </xf>
    <xf numFmtId="0" fontId="10" fillId="36" borderId="236" xfId="0" applyFont="1" applyFill="1" applyBorder="1" applyAlignment="1" applyProtection="1">
      <alignment horizontal="center" vertical="center" wrapText="1"/>
      <protection hidden="1"/>
    </xf>
    <xf numFmtId="0" fontId="10" fillId="36" borderId="237" xfId="0" applyFont="1" applyFill="1" applyBorder="1" applyAlignment="1" applyProtection="1">
      <alignment horizontal="center" vertical="center" wrapText="1"/>
      <protection hidden="1"/>
    </xf>
    <xf numFmtId="0" fontId="10" fillId="39" borderId="238" xfId="0" applyFont="1" applyFill="1" applyBorder="1" applyAlignment="1" applyProtection="1">
      <alignment horizontal="center" vertical="center" wrapText="1"/>
      <protection hidden="1"/>
    </xf>
    <xf numFmtId="0" fontId="10" fillId="39" borderId="239" xfId="0" applyFont="1" applyFill="1" applyBorder="1" applyAlignment="1" applyProtection="1">
      <alignment horizontal="center" vertical="center" wrapText="1"/>
      <protection hidden="1"/>
    </xf>
    <xf numFmtId="0" fontId="10" fillId="39" borderId="240" xfId="0" applyFont="1" applyFill="1" applyBorder="1" applyAlignment="1" applyProtection="1">
      <alignment horizontal="center" vertical="center" wrapText="1"/>
      <protection hidden="1"/>
    </xf>
    <xf numFmtId="0" fontId="10" fillId="39" borderId="241" xfId="0" applyFont="1" applyFill="1" applyBorder="1" applyAlignment="1" applyProtection="1">
      <alignment horizontal="center" vertical="center"/>
      <protection hidden="1"/>
    </xf>
    <xf numFmtId="0" fontId="10" fillId="39" borderId="242" xfId="0" applyFont="1" applyFill="1" applyBorder="1" applyAlignment="1" applyProtection="1">
      <alignment horizontal="center" vertical="center"/>
      <protection hidden="1"/>
    </xf>
    <xf numFmtId="171" fontId="10" fillId="35" borderId="152" xfId="64" applyFont="1" applyFill="1" applyBorder="1" applyAlignment="1" applyProtection="1">
      <alignment horizontal="center" vertical="center"/>
      <protection hidden="1"/>
    </xf>
    <xf numFmtId="171" fontId="10" fillId="35" borderId="243" xfId="64" applyFont="1" applyFill="1" applyBorder="1" applyAlignment="1" applyProtection="1">
      <alignment horizontal="center" vertical="center"/>
      <protection hidden="1"/>
    </xf>
    <xf numFmtId="0" fontId="10" fillId="37" borderId="244" xfId="0" applyFont="1" applyFill="1" applyBorder="1" applyAlignment="1" applyProtection="1">
      <alignment horizontal="center" vertical="center" wrapText="1"/>
      <protection hidden="1"/>
    </xf>
    <xf numFmtId="0" fontId="10" fillId="37" borderId="245" xfId="0" applyFont="1" applyFill="1" applyBorder="1" applyAlignment="1" applyProtection="1">
      <alignment horizontal="center" vertical="center" wrapText="1"/>
      <protection hidden="1"/>
    </xf>
    <xf numFmtId="0" fontId="10" fillId="37" borderId="246" xfId="0" applyFont="1" applyFill="1" applyBorder="1" applyAlignment="1" applyProtection="1">
      <alignment horizontal="center" vertical="center" wrapText="1"/>
      <protection hidden="1"/>
    </xf>
    <xf numFmtId="0" fontId="10" fillId="37" borderId="247" xfId="0" applyFont="1" applyFill="1" applyBorder="1" applyAlignment="1" applyProtection="1">
      <alignment horizontal="left"/>
      <protection hidden="1"/>
    </xf>
    <xf numFmtId="0" fontId="10" fillId="37" borderId="153" xfId="0" applyFont="1" applyFill="1" applyBorder="1" applyAlignment="1" applyProtection="1">
      <alignment horizontal="left"/>
      <protection hidden="1"/>
    </xf>
    <xf numFmtId="0" fontId="10" fillId="39" borderId="248" xfId="0" applyFont="1" applyFill="1" applyBorder="1" applyAlignment="1" applyProtection="1">
      <alignment horizontal="center" vertical="center"/>
      <protection hidden="1"/>
    </xf>
    <xf numFmtId="0" fontId="10" fillId="39" borderId="249" xfId="0" applyFont="1" applyFill="1" applyBorder="1" applyAlignment="1" applyProtection="1">
      <alignment horizontal="center" vertical="center"/>
      <protection hidden="1"/>
    </xf>
    <xf numFmtId="0" fontId="10" fillId="39" borderId="250" xfId="0" applyFont="1" applyFill="1" applyBorder="1" applyAlignment="1" applyProtection="1">
      <alignment horizontal="center" vertical="center"/>
      <protection hidden="1"/>
    </xf>
    <xf numFmtId="0" fontId="10" fillId="39" borderId="251" xfId="0" applyFont="1" applyFill="1" applyBorder="1" applyAlignment="1" applyProtection="1">
      <alignment horizontal="center" vertical="center"/>
      <protection hidden="1"/>
    </xf>
    <xf numFmtId="4" fontId="10" fillId="37" borderId="153" xfId="0" applyNumberFormat="1" applyFont="1" applyFill="1" applyBorder="1" applyAlignment="1" applyProtection="1">
      <alignment horizontal="center"/>
      <protection hidden="1"/>
    </xf>
    <xf numFmtId="0" fontId="10" fillId="37" borderId="252" xfId="0" applyFont="1" applyFill="1" applyBorder="1" applyAlignment="1" applyProtection="1">
      <alignment horizontal="left"/>
      <protection hidden="1"/>
    </xf>
    <xf numFmtId="0" fontId="10" fillId="37" borderId="152" xfId="0" applyFont="1" applyFill="1" applyBorder="1" applyAlignment="1" applyProtection="1">
      <alignment horizontal="left"/>
      <protection hidden="1"/>
    </xf>
    <xf numFmtId="0" fontId="10" fillId="39" borderId="207" xfId="0" applyFont="1" applyFill="1" applyBorder="1" applyAlignment="1" applyProtection="1">
      <alignment horizontal="center" vertical="center"/>
      <protection hidden="1"/>
    </xf>
    <xf numFmtId="0" fontId="10" fillId="39" borderId="208" xfId="0" applyFont="1" applyFill="1" applyBorder="1" applyAlignment="1" applyProtection="1">
      <alignment horizontal="center" vertical="center"/>
      <protection hidden="1"/>
    </xf>
    <xf numFmtId="171" fontId="10" fillId="35" borderId="153" xfId="64" applyFont="1" applyFill="1" applyBorder="1" applyAlignment="1" applyProtection="1">
      <alignment horizontal="center" vertical="center"/>
      <protection hidden="1"/>
    </xf>
    <xf numFmtId="171" fontId="10" fillId="35" borderId="253" xfId="64" applyFont="1" applyFill="1" applyBorder="1" applyAlignment="1" applyProtection="1">
      <alignment horizontal="center" vertical="center"/>
      <protection hidden="1"/>
    </xf>
    <xf numFmtId="171" fontId="10" fillId="35" borderId="154" xfId="64" applyFont="1" applyFill="1" applyBorder="1" applyAlignment="1" applyProtection="1">
      <alignment horizontal="center" vertical="center"/>
      <protection hidden="1"/>
    </xf>
    <xf numFmtId="171" fontId="10" fillId="35" borderId="254" xfId="64" applyFont="1" applyFill="1" applyBorder="1" applyAlignment="1" applyProtection="1">
      <alignment horizontal="center" vertical="center"/>
      <protection hidden="1"/>
    </xf>
    <xf numFmtId="4" fontId="10" fillId="37" borderId="154" xfId="0" applyNumberFormat="1" applyFont="1" applyFill="1" applyBorder="1" applyAlignment="1" applyProtection="1">
      <alignment horizontal="center"/>
      <protection hidden="1"/>
    </xf>
    <xf numFmtId="4" fontId="10" fillId="37" borderId="152" xfId="0" applyNumberFormat="1" applyFont="1" applyFill="1" applyBorder="1" applyAlignment="1" applyProtection="1">
      <alignment horizontal="center"/>
      <protection hidden="1"/>
    </xf>
    <xf numFmtId="0" fontId="10" fillId="37" borderId="161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1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1E7"/>
      <rgbColor rgb="00FFD8BD"/>
      <rgbColor rgb="00CC0000"/>
      <rgbColor rgb="00EFEFDF"/>
      <rgbColor rgb="009CA640"/>
      <rgbColor rgb="00A3AF07"/>
      <rgbColor rgb="00F8E284"/>
      <rgbColor rgb="00C4C387"/>
      <rgbColor rgb="00949200"/>
      <rgbColor rgb="0000FFFF"/>
      <rgbColor rgb="0000858A"/>
      <rgbColor rgb="00808000"/>
      <rgbColor rgb="00807036"/>
      <rgbColor rgb="00008080"/>
      <rgbColor rgb="00609191"/>
      <rgbColor rgb="00AC1632"/>
      <rgbColor rgb="00609191"/>
      <rgbColor rgb="00A3AF07"/>
      <rgbColor rgb="00E7EEEE"/>
      <rgbColor rgb="00CCFFFF"/>
      <rgbColor rgb="0059178A"/>
      <rgbColor rgb="00FF8080"/>
      <rgbColor rgb="000066CC"/>
      <rgbColor rgb="000047BA"/>
      <rgbColor rgb="00000080"/>
      <rgbColor rgb="00C8F4E4"/>
      <rgbColor rgb="00DCD8B2"/>
      <rgbColor rgb="00F8F8F2"/>
      <rgbColor rgb="00800080"/>
      <rgbColor rgb="00F0F0F0"/>
      <rgbColor rgb="003E8265"/>
      <rgbColor rgb="00EDDDEA"/>
      <rgbColor rgb="009A9E16"/>
      <rgbColor rgb="00DCD8B2"/>
      <rgbColor rgb="00DDE1BB"/>
      <rgbColor rgb="00D7DC90"/>
      <rgbColor rgb="00609191"/>
      <rgbColor rgb="00FFFFFF"/>
      <rgbColor rgb="00AFC8C8"/>
      <rgbColor rgb="00F1F5F5"/>
      <rgbColor rgb="00ADAE46"/>
      <rgbColor rgb="00DCDDB5"/>
      <rgbColor rgb="004F8D97"/>
      <rgbColor rgb="00F1F3DA"/>
      <rgbColor rgb="00FF9900"/>
      <rgbColor rgb="00FF6600"/>
      <rgbColor rgb="00FF7800"/>
      <rgbColor rgb="00FFA553"/>
      <rgbColor rgb="00FF0000"/>
      <rgbColor rgb="00009FAF"/>
      <rgbColor rgb="00E5D3A6"/>
      <rgbColor rgb="00005746"/>
      <rgbColor rgb="00D9ED9E"/>
      <rgbColor rgb="000093DD"/>
      <rgbColor rgb="00B5D300"/>
      <rgbColor rgb="00006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700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7</xdr:row>
      <xdr:rowOff>0</xdr:rowOff>
    </xdr:from>
    <xdr:to>
      <xdr:col>14</xdr:col>
      <xdr:colOff>152400</xdr:colOff>
      <xdr:row>21</xdr:row>
      <xdr:rowOff>104775</xdr:rowOff>
    </xdr:to>
    <xdr:grpSp>
      <xdr:nvGrpSpPr>
        <xdr:cNvPr id="2" name="Group 11"/>
        <xdr:cNvGrpSpPr>
          <a:grpSpLocks/>
        </xdr:cNvGrpSpPr>
      </xdr:nvGrpSpPr>
      <xdr:grpSpPr>
        <a:xfrm>
          <a:off x="419100" y="1400175"/>
          <a:ext cx="8267700" cy="2905125"/>
          <a:chOff x="41" y="143"/>
          <a:chExt cx="868" cy="415"/>
        </a:xfrm>
        <a:solidFill>
          <a:srgbClr val="FFFFFF"/>
        </a:solidFill>
      </xdr:grpSpPr>
      <xdr:sp>
        <xdr:nvSpPr>
          <xdr:cNvPr id="3" name="Rectangle 12"/>
          <xdr:cNvSpPr>
            <a:spLocks/>
          </xdr:cNvSpPr>
        </xdr:nvSpPr>
        <xdr:spPr>
          <a:xfrm>
            <a:off x="866" y="483"/>
            <a:ext cx="43" cy="75"/>
          </a:xfrm>
          <a:prstGeom prst="rect">
            <a:avLst/>
          </a:prstGeom>
          <a:solidFill>
            <a:srgbClr val="00858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3"/>
          <xdr:cNvSpPr>
            <a:spLocks/>
          </xdr:cNvSpPr>
        </xdr:nvSpPr>
        <xdr:spPr>
          <a:xfrm>
            <a:off x="41" y="143"/>
            <a:ext cx="868" cy="415"/>
          </a:xfrm>
          <a:prstGeom prst="roundRect">
            <a:avLst/>
          </a:prstGeom>
          <a:solidFill>
            <a:srgbClr val="00858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1</xdr:row>
      <xdr:rowOff>142875</xdr:rowOff>
    </xdr:from>
    <xdr:to>
      <xdr:col>12</xdr:col>
      <xdr:colOff>523875</xdr:colOff>
      <xdr:row>5</xdr:row>
      <xdr:rowOff>38100</xdr:rowOff>
    </xdr:to>
    <xdr:grpSp>
      <xdr:nvGrpSpPr>
        <xdr:cNvPr id="5" name="Group 3"/>
        <xdr:cNvGrpSpPr>
          <a:grpSpLocks/>
        </xdr:cNvGrpSpPr>
      </xdr:nvGrpSpPr>
      <xdr:grpSpPr>
        <a:xfrm>
          <a:off x="1409700" y="342900"/>
          <a:ext cx="6429375" cy="695325"/>
          <a:chOff x="123" y="24"/>
          <a:chExt cx="675" cy="66"/>
        </a:xfrm>
        <a:solidFill>
          <a:srgbClr val="FFFFFF"/>
        </a:solidFill>
      </xdr:grpSpPr>
      <xdr:sp>
        <xdr:nvSpPr>
          <xdr:cNvPr id="6" name="AutoShape 4"/>
          <xdr:cNvSpPr>
            <a:spLocks/>
          </xdr:cNvSpPr>
        </xdr:nvSpPr>
        <xdr:spPr>
          <a:xfrm>
            <a:off x="123" y="24"/>
            <a:ext cx="675" cy="66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764" y="53"/>
            <a:ext cx="34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2</xdr:row>
      <xdr:rowOff>19050</xdr:rowOff>
    </xdr:from>
    <xdr:to>
      <xdr:col>12</xdr:col>
      <xdr:colOff>66675</xdr:colOff>
      <xdr:row>4</xdr:row>
      <xdr:rowOff>171450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914525" y="419100"/>
          <a:ext cx="54673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4F8D97"/>
              </a:solidFill>
            </a:rPr>
            <a:t>PREENCHIMENTO INTERATIVO DO SIMULADOR</a:t>
          </a:r>
        </a:p>
      </xdr:txBody>
    </xdr:sp>
    <xdr:clientData/>
  </xdr:twoCellAnchor>
  <xdr:oneCellAnchor>
    <xdr:from>
      <xdr:col>12</xdr:col>
      <xdr:colOff>123825</xdr:colOff>
      <xdr:row>19</xdr:row>
      <xdr:rowOff>190500</xdr:rowOff>
    </xdr:from>
    <xdr:ext cx="1133475" cy="247650"/>
    <xdr:sp>
      <xdr:nvSpPr>
        <xdr:cNvPr id="9" name="Text Box 15"/>
        <xdr:cNvSpPr txBox="1">
          <a:spLocks noChangeArrowheads="1"/>
        </xdr:cNvSpPr>
      </xdr:nvSpPr>
      <xdr:spPr>
        <a:xfrm>
          <a:off x="7439025" y="3990975"/>
          <a:ext cx="1133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Versão  10/2019</a:t>
          </a:r>
        </a:p>
      </xdr:txBody>
    </xdr:sp>
    <xdr:clientData/>
  </xdr:oneCellAnchor>
  <xdr:oneCellAnchor>
    <xdr:from>
      <xdr:col>1</xdr:col>
      <xdr:colOff>323850</xdr:colOff>
      <xdr:row>8</xdr:row>
      <xdr:rowOff>0</xdr:rowOff>
    </xdr:from>
    <xdr:ext cx="7391400" cy="2371725"/>
    <xdr:sp>
      <xdr:nvSpPr>
        <xdr:cNvPr id="10" name="Text Box 16"/>
        <xdr:cNvSpPr txBox="1">
          <a:spLocks noChangeArrowheads="1"/>
        </xdr:cNvSpPr>
      </xdr:nvSpPr>
      <xdr:spPr>
        <a:xfrm>
          <a:off x="933450" y="1600200"/>
          <a:ext cx="73914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1. Para correta utilização, se ao abrir o arquivo aparecer uma mensagem informando que as macros não serão ativadas, deve-se proceder da seguinte forma: 
</a:t>
          </a:r>
          <a:r>
            <a:rPr lang="en-US" cap="none" sz="11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Ir no Menu Ferramentas =&gt; Macros =&gt; Segurança =&gt; Médio e clicar em "OK". E abrir o arquivo novamente.
</a:t>
          </a:r>
          <a:r>
            <a:rPr lang="en-US" cap="none" sz="12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2. Forma de Preenchimento:</a:t>
          </a:r>
          <a:r>
            <a:rPr lang="en-US" cap="none" sz="11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A planilha fornece a possibilidade de simulação das informações a serem contratadas. O preenchimento sempre começará por essa etapa.
</a:t>
          </a:r>
          <a:r>
            <a:rPr lang="en-US" cap="none" sz="1200" b="0" i="0" u="none" baseline="0">
              <a:solidFill>
                <a:srgbClr val="FF99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AVISO: Planilha válida a partir de 07/10/2019, sujeita a alteração com aviso prévio. No caso de alteração será disponibilizada uma nova versão da planilha no site da Unimed-Rio.</a:t>
          </a:r>
        </a:p>
      </xdr:txBody>
    </xdr:sp>
    <xdr:clientData/>
  </xdr:oneCellAnchor>
  <xdr:twoCellAnchor editAs="oneCell">
    <xdr:from>
      <xdr:col>12</xdr:col>
      <xdr:colOff>409575</xdr:colOff>
      <xdr:row>31</xdr:row>
      <xdr:rowOff>95250</xdr:rowOff>
    </xdr:from>
    <xdr:to>
      <xdr:col>14</xdr:col>
      <xdr:colOff>485775</xdr:colOff>
      <xdr:row>34</xdr:row>
      <xdr:rowOff>95250</xdr:rowOff>
    </xdr:to>
    <xdr:pic>
      <xdr:nvPicPr>
        <xdr:cNvPr id="11" name="Picture 5" descr="marca_UnimedRio_horizo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6296025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57150</xdr:rowOff>
    </xdr:from>
    <xdr:to>
      <xdr:col>7</xdr:col>
      <xdr:colOff>723900</xdr:colOff>
      <xdr:row>3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257175"/>
          <a:ext cx="5981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Simulação de Preços - ÁGIL 30 e Corporativo I  |  Sem Coparticipação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0</xdr:rowOff>
    </xdr:from>
    <xdr:to>
      <xdr:col>1</xdr:col>
      <xdr:colOff>1085850</xdr:colOff>
      <xdr:row>3</xdr:row>
      <xdr:rowOff>180975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200025</xdr:rowOff>
    </xdr:from>
    <xdr:to>
      <xdr:col>18</xdr:col>
      <xdr:colOff>171450</xdr:colOff>
      <xdr:row>3</xdr:row>
      <xdr:rowOff>200025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209800" y="200025"/>
          <a:ext cx="90106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Valores da Proposta - Ágil 30 e Corporativo I   |   Sem Coparticipação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209550</xdr:rowOff>
    </xdr:from>
    <xdr:to>
      <xdr:col>1</xdr:col>
      <xdr:colOff>1133475</xdr:colOff>
      <xdr:row>3</xdr:row>
      <xdr:rowOff>161925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47625</xdr:rowOff>
    </xdr:from>
    <xdr:to>
      <xdr:col>6</xdr:col>
      <xdr:colOff>304800</xdr:colOff>
      <xdr:row>3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00175" y="247650"/>
          <a:ext cx="5114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Simulação de Preços - Ágil 30 e Corporativo  I  |  Com Coparticipação</a:t>
          </a:r>
        </a:p>
      </xdr:txBody>
    </xdr:sp>
    <xdr:clientData/>
  </xdr:twoCellAnchor>
  <xdr:twoCellAnchor editAs="oneCell">
    <xdr:from>
      <xdr:col>0</xdr:col>
      <xdr:colOff>133350</xdr:colOff>
      <xdr:row>1</xdr:row>
      <xdr:rowOff>9525</xdr:rowOff>
    </xdr:from>
    <xdr:to>
      <xdr:col>1</xdr:col>
      <xdr:colOff>1085850</xdr:colOff>
      <xdr:row>3</xdr:row>
      <xdr:rowOff>171450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38100</xdr:rowOff>
    </xdr:from>
    <xdr:to>
      <xdr:col>16</xdr:col>
      <xdr:colOff>0</xdr:colOff>
      <xdr:row>3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266825" y="257175"/>
          <a:ext cx="10058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Simulação de Preços -  Ágil 30 e Corporativo I   |   Com Coparticipação   |   Referência </a:t>
          </a:r>
        </a:p>
      </xdr:txBody>
    </xdr:sp>
    <xdr:clientData/>
  </xdr:twoCellAnchor>
  <xdr:twoCellAnchor editAs="oneCell">
    <xdr:from>
      <xdr:col>0</xdr:col>
      <xdr:colOff>133350</xdr:colOff>
      <xdr:row>1</xdr:row>
      <xdr:rowOff>28575</xdr:rowOff>
    </xdr:from>
    <xdr:to>
      <xdr:col>1</xdr:col>
      <xdr:colOff>1009650</xdr:colOff>
      <xdr:row>3</xdr:row>
      <xdr:rowOff>104775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47650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19050</xdr:rowOff>
    </xdr:from>
    <xdr:to>
      <xdr:col>13</xdr:col>
      <xdr:colOff>1028700</xdr:colOff>
      <xdr:row>3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438275" y="238125"/>
          <a:ext cx="6362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Valores da Proposta - Ágil 30 e Corporativo I   |   Com coparticipação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1</xdr:col>
      <xdr:colOff>1095375</xdr:colOff>
      <xdr:row>3</xdr:row>
      <xdr:rowOff>161925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">
    <tabColor indexed="57"/>
  </sheetPr>
  <dimension ref="A4:O36"/>
  <sheetViews>
    <sheetView showGridLines="0" showRowColHeaders="0" tabSelected="1" zoomScale="95" zoomScaleNormal="95" zoomScaleSheetLayoutView="80" zoomScalePageLayoutView="0" workbookViewId="0" topLeftCell="A1">
      <selection activeCell="N1" sqref="N1:IV16384"/>
    </sheetView>
  </sheetViews>
  <sheetFormatPr defaultColWidth="0" defaultRowHeight="15.75" customHeight="1" zeroHeight="1"/>
  <cols>
    <col min="1" max="15" width="9.140625" style="7" customWidth="1"/>
    <col min="16" max="16384" width="9.140625" style="7" hidden="1" customWidth="1"/>
  </cols>
  <sheetData>
    <row r="1" ht="15.75" customHeight="1"/>
    <row r="2" ht="15.75" customHeight="1"/>
    <row r="3" ht="15.75" customHeight="1"/>
    <row r="4" ht="15.75" customHeight="1">
      <c r="O4" s="6"/>
    </row>
    <row r="5" ht="15.75" customHeight="1">
      <c r="O5" s="6"/>
    </row>
    <row r="6" ht="15.75" customHeight="1">
      <c r="O6" s="6"/>
    </row>
    <row r="7" ht="15.75" customHeight="1">
      <c r="O7" s="6"/>
    </row>
    <row r="8" ht="15.75" customHeight="1"/>
    <row r="9" ht="15.75" customHeight="1"/>
    <row r="10" ht="15.75" customHeight="1"/>
    <row r="11" ht="15.75" customHeight="1"/>
    <row r="12" spans="3:13" ht="15.7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3:13" ht="15.75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3:13" ht="15.75" customHeight="1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ht="15.75" customHeight="1"/>
    <row r="16" ht="15.75" customHeight="1"/>
    <row r="17" ht="15.75" customHeight="1"/>
    <row r="18" ht="15.75" customHeight="1"/>
    <row r="19" spans="2:13" ht="15.75" customHeight="1"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2:13" ht="15.75" customHeight="1"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2:13" ht="15.75" customHeight="1"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</row>
    <row r="22" spans="2:13" ht="15.75" customHeight="1"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</row>
    <row r="23" ht="15.75" customHeight="1"/>
    <row r="24" ht="15.75" customHeight="1"/>
    <row r="25" ht="15.75" customHeight="1"/>
    <row r="26" spans="2:13" ht="15.75" customHeight="1">
      <c r="B26" s="10"/>
      <c r="M26" s="10"/>
    </row>
    <row r="27" ht="15.75" customHeight="1"/>
    <row r="28" spans="3:4" ht="15.75" customHeight="1">
      <c r="C28" s="8"/>
      <c r="D28" s="8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13:15" ht="15.75" customHeight="1">
      <c r="M35" s="8"/>
      <c r="N35" s="8"/>
      <c r="O35" s="8"/>
    </row>
    <row r="36" spans="1:15" ht="15.75" customHeight="1" hidden="1">
      <c r="A36" s="8"/>
      <c r="B36" s="8"/>
      <c r="C36" s="8"/>
      <c r="L36" s="8"/>
      <c r="M36" s="8"/>
      <c r="N36" s="8"/>
      <c r="O36" s="8"/>
    </row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</sheetData>
  <sheetProtection password="A172" sheet="1" objects="1" scenarios="1" selectLockedCells="1" selectUnlockedCells="1"/>
  <mergeCells count="1">
    <mergeCell ref="B19:M22"/>
  </mergeCells>
  <printOptions/>
  <pageMargins left="0.787401575" right="0.787401575" top="0.984251969" bottom="0.984251969" header="0.492125985" footer="0.492125985"/>
  <pageSetup horizontalDpi="600" verticalDpi="600" orientation="landscape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S71"/>
  <sheetViews>
    <sheetView showGridLines="0" zoomScalePageLayoutView="0" workbookViewId="0" topLeftCell="A1">
      <selection activeCell="C15" sqref="C15"/>
    </sheetView>
  </sheetViews>
  <sheetFormatPr defaultColWidth="0" defaultRowHeight="12.75" zeroHeight="1"/>
  <cols>
    <col min="1" max="1" width="3.8515625" style="12" customWidth="1"/>
    <col min="2" max="2" width="17.00390625" style="12" customWidth="1"/>
    <col min="3" max="8" width="16.57421875" style="12" customWidth="1"/>
    <col min="9" max="9" width="2.57421875" style="12" customWidth="1"/>
    <col min="10" max="10" width="2.7109375" style="12" customWidth="1"/>
    <col min="11" max="16384" width="9.140625" style="12" hidden="1" customWidth="1"/>
  </cols>
  <sheetData>
    <row r="1" spans="1:10" ht="15.7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48"/>
      <c r="B2" s="48"/>
      <c r="C2" s="82"/>
      <c r="D2" s="82"/>
      <c r="E2" s="82"/>
      <c r="F2" s="82"/>
      <c r="G2" s="82"/>
      <c r="H2" s="82"/>
      <c r="I2" s="48"/>
      <c r="J2" s="48"/>
    </row>
    <row r="3" spans="1:10" ht="15.75">
      <c r="A3" s="48"/>
      <c r="B3" s="48"/>
      <c r="C3" s="82"/>
      <c r="D3" s="82"/>
      <c r="E3" s="82"/>
      <c r="F3" s="82"/>
      <c r="G3" s="82"/>
      <c r="H3" s="82"/>
      <c r="I3" s="48"/>
      <c r="J3" s="48"/>
    </row>
    <row r="4" spans="1:10" ht="15.75">
      <c r="A4" s="48"/>
      <c r="B4" s="48"/>
      <c r="C4" s="82"/>
      <c r="D4" s="82"/>
      <c r="E4" s="82"/>
      <c r="F4" s="82"/>
      <c r="G4" s="82"/>
      <c r="H4" s="82"/>
      <c r="I4" s="48"/>
      <c r="J4" s="48"/>
    </row>
    <row r="5" spans="1:95" ht="16.5" thickBot="1">
      <c r="A5" s="48"/>
      <c r="B5" s="48"/>
      <c r="C5" s="48"/>
      <c r="D5" s="48"/>
      <c r="E5" s="48"/>
      <c r="F5" s="48"/>
      <c r="G5" s="48"/>
      <c r="H5" s="48"/>
      <c r="I5" s="48"/>
      <c r="J5" s="48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95" ht="16.5" thickBot="1">
      <c r="A6" s="48"/>
      <c r="B6" s="297" t="s">
        <v>37</v>
      </c>
      <c r="C6" s="297"/>
      <c r="D6" s="83">
        <v>43745</v>
      </c>
      <c r="E6" s="48"/>
      <c r="F6" s="48"/>
      <c r="G6" s="48"/>
      <c r="H6" s="48"/>
      <c r="I6" s="48"/>
      <c r="J6" s="48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ht="15.75">
      <c r="A7" s="48"/>
      <c r="B7" s="48"/>
      <c r="C7" s="48"/>
      <c r="D7" s="48"/>
      <c r="E7" s="48"/>
      <c r="F7" s="48"/>
      <c r="G7" s="48"/>
      <c r="H7" s="48"/>
      <c r="I7" s="48"/>
      <c r="J7" s="48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</row>
    <row r="8" spans="1:97" ht="17.25" customHeight="1" thickBot="1">
      <c r="A8" s="48"/>
      <c r="B8" s="49"/>
      <c r="C8" s="301" t="s">
        <v>69</v>
      </c>
      <c r="D8" s="301"/>
      <c r="E8" s="301"/>
      <c r="F8" s="301"/>
      <c r="G8" s="301"/>
      <c r="H8" s="302"/>
      <c r="I8" s="48"/>
      <c r="J8" s="48"/>
      <c r="K8" s="48"/>
      <c r="L8" s="48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 ht="17.25" customHeight="1" thickTop="1">
      <c r="A9" s="48"/>
      <c r="B9" s="89" t="s">
        <v>47</v>
      </c>
      <c r="C9" s="303" t="s">
        <v>50</v>
      </c>
      <c r="D9" s="304"/>
      <c r="E9" s="304"/>
      <c r="F9" s="304"/>
      <c r="G9" s="304"/>
      <c r="H9" s="305"/>
      <c r="I9" s="48"/>
      <c r="J9" s="48"/>
      <c r="K9" s="48"/>
      <c r="L9" s="48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ht="30" customHeight="1">
      <c r="A10" s="48"/>
      <c r="B10" s="90" t="s">
        <v>48</v>
      </c>
      <c r="C10" s="440" t="s">
        <v>85</v>
      </c>
      <c r="D10" s="295" t="s">
        <v>59</v>
      </c>
      <c r="E10" s="298" t="s">
        <v>49</v>
      </c>
      <c r="F10" s="299"/>
      <c r="G10" s="299"/>
      <c r="H10" s="300"/>
      <c r="I10" s="48"/>
      <c r="J10" s="48"/>
      <c r="K10" s="48"/>
      <c r="L10" s="48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ht="17.25" customHeight="1">
      <c r="A11" s="48"/>
      <c r="B11" s="90" t="s">
        <v>46</v>
      </c>
      <c r="C11" s="283" t="s">
        <v>86</v>
      </c>
      <c r="D11" s="93" t="s">
        <v>78</v>
      </c>
      <c r="E11" s="93" t="s">
        <v>80</v>
      </c>
      <c r="F11" s="93" t="s">
        <v>81</v>
      </c>
      <c r="G11" s="93" t="s">
        <v>76</v>
      </c>
      <c r="H11" s="95" t="s">
        <v>38</v>
      </c>
      <c r="I11" s="48"/>
      <c r="J11" s="48"/>
      <c r="K11" s="48"/>
      <c r="L11" s="48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ht="17.25" customHeight="1">
      <c r="A12" s="48"/>
      <c r="B12" s="90" t="s">
        <v>45</v>
      </c>
      <c r="C12" s="283" t="s">
        <v>87</v>
      </c>
      <c r="D12" s="93" t="s">
        <v>79</v>
      </c>
      <c r="E12" s="93" t="s">
        <v>82</v>
      </c>
      <c r="F12" s="93" t="s">
        <v>83</v>
      </c>
      <c r="G12" s="93" t="s">
        <v>77</v>
      </c>
      <c r="H12" s="95" t="s">
        <v>75</v>
      </c>
      <c r="I12" s="48"/>
      <c r="J12" s="48"/>
      <c r="K12" s="48"/>
      <c r="L12" s="48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97" ht="17.25" customHeight="1">
      <c r="A13" s="48"/>
      <c r="B13" s="90" t="s">
        <v>44</v>
      </c>
      <c r="C13" s="283" t="s">
        <v>17</v>
      </c>
      <c r="D13" s="93" t="s">
        <v>17</v>
      </c>
      <c r="E13" s="93" t="s">
        <v>17</v>
      </c>
      <c r="F13" s="93" t="s">
        <v>51</v>
      </c>
      <c r="G13" s="93" t="s">
        <v>51</v>
      </c>
      <c r="H13" s="95" t="s">
        <v>51</v>
      </c>
      <c r="I13" s="48"/>
      <c r="J13" s="48"/>
      <c r="K13" s="48"/>
      <c r="L13" s="48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12" ht="17.25" customHeight="1" thickBot="1">
      <c r="A14" s="48"/>
      <c r="B14" s="91" t="s">
        <v>15</v>
      </c>
      <c r="C14" s="92" t="s">
        <v>43</v>
      </c>
      <c r="D14" s="94" t="s">
        <v>43</v>
      </c>
      <c r="E14" s="94" t="s">
        <v>43</v>
      </c>
      <c r="F14" s="94" t="s">
        <v>43</v>
      </c>
      <c r="G14" s="94" t="s">
        <v>43</v>
      </c>
      <c r="H14" s="96" t="s">
        <v>43</v>
      </c>
      <c r="I14" s="48"/>
      <c r="J14" s="48"/>
      <c r="K14" s="48"/>
      <c r="L14" s="48"/>
    </row>
    <row r="15" spans="1:12" ht="18" customHeight="1" thickTop="1">
      <c r="A15" s="48"/>
      <c r="B15" s="88" t="s">
        <v>2</v>
      </c>
      <c r="C15" s="100"/>
      <c r="D15" s="100"/>
      <c r="E15" s="100"/>
      <c r="F15" s="100"/>
      <c r="G15" s="100"/>
      <c r="H15" s="101"/>
      <c r="I15" s="48"/>
      <c r="J15" s="48"/>
      <c r="K15" s="48"/>
      <c r="L15" s="48"/>
    </row>
    <row r="16" spans="1:12" ht="18" customHeight="1">
      <c r="A16" s="48"/>
      <c r="B16" s="88" t="s">
        <v>3</v>
      </c>
      <c r="C16" s="102"/>
      <c r="D16" s="102"/>
      <c r="E16" s="102"/>
      <c r="F16" s="102"/>
      <c r="G16" s="102"/>
      <c r="H16" s="103"/>
      <c r="I16" s="48"/>
      <c r="J16" s="48"/>
      <c r="K16" s="48"/>
      <c r="L16" s="48"/>
    </row>
    <row r="17" spans="1:12" ht="18" customHeight="1">
      <c r="A17" s="48"/>
      <c r="B17" s="88" t="s">
        <v>4</v>
      </c>
      <c r="C17" s="102"/>
      <c r="D17" s="102"/>
      <c r="E17" s="102"/>
      <c r="F17" s="102"/>
      <c r="G17" s="102"/>
      <c r="H17" s="103"/>
      <c r="I17" s="48"/>
      <c r="J17" s="48"/>
      <c r="K17" s="48"/>
      <c r="L17" s="48"/>
    </row>
    <row r="18" spans="1:12" ht="18" customHeight="1">
      <c r="A18" s="48"/>
      <c r="B18" s="88" t="s">
        <v>5</v>
      </c>
      <c r="C18" s="102"/>
      <c r="D18" s="102"/>
      <c r="E18" s="102"/>
      <c r="F18" s="102"/>
      <c r="G18" s="102"/>
      <c r="H18" s="103"/>
      <c r="I18" s="48"/>
      <c r="J18" s="48"/>
      <c r="K18" s="48"/>
      <c r="L18" s="48"/>
    </row>
    <row r="19" spans="1:12" ht="18" customHeight="1">
      <c r="A19" s="48"/>
      <c r="B19" s="88" t="s">
        <v>6</v>
      </c>
      <c r="C19" s="102"/>
      <c r="D19" s="102"/>
      <c r="E19" s="102"/>
      <c r="F19" s="102"/>
      <c r="G19" s="102"/>
      <c r="H19" s="103"/>
      <c r="I19" s="48"/>
      <c r="J19" s="48"/>
      <c r="K19" s="48"/>
      <c r="L19" s="48"/>
    </row>
    <row r="20" spans="1:12" ht="18" customHeight="1">
      <c r="A20" s="48"/>
      <c r="B20" s="88" t="s">
        <v>7</v>
      </c>
      <c r="C20" s="102"/>
      <c r="D20" s="102"/>
      <c r="E20" s="102"/>
      <c r="F20" s="102"/>
      <c r="G20" s="102"/>
      <c r="H20" s="103"/>
      <c r="I20" s="48"/>
      <c r="J20" s="48"/>
      <c r="K20" s="48"/>
      <c r="L20" s="48"/>
    </row>
    <row r="21" spans="1:12" ht="18" customHeight="1">
      <c r="A21" s="48"/>
      <c r="B21" s="88" t="s">
        <v>8</v>
      </c>
      <c r="C21" s="102"/>
      <c r="D21" s="102"/>
      <c r="E21" s="102"/>
      <c r="F21" s="102"/>
      <c r="G21" s="102"/>
      <c r="H21" s="103"/>
      <c r="I21" s="48"/>
      <c r="J21" s="48"/>
      <c r="K21" s="48"/>
      <c r="L21" s="48"/>
    </row>
    <row r="22" spans="1:12" ht="18" customHeight="1">
      <c r="A22" s="48"/>
      <c r="B22" s="88" t="s">
        <v>9</v>
      </c>
      <c r="C22" s="102"/>
      <c r="D22" s="102"/>
      <c r="E22" s="102"/>
      <c r="F22" s="102"/>
      <c r="G22" s="102"/>
      <c r="H22" s="103"/>
      <c r="I22" s="48"/>
      <c r="J22" s="48"/>
      <c r="K22" s="48"/>
      <c r="L22" s="48"/>
    </row>
    <row r="23" spans="1:12" ht="18" customHeight="1">
      <c r="A23" s="48"/>
      <c r="B23" s="88" t="s">
        <v>10</v>
      </c>
      <c r="C23" s="102"/>
      <c r="D23" s="102"/>
      <c r="E23" s="102"/>
      <c r="F23" s="102"/>
      <c r="G23" s="102"/>
      <c r="H23" s="103"/>
      <c r="I23" s="48"/>
      <c r="J23" s="48"/>
      <c r="K23" s="48"/>
      <c r="L23" s="48"/>
    </row>
    <row r="24" spans="1:12" ht="18" customHeight="1" thickBot="1">
      <c r="A24" s="48"/>
      <c r="B24" s="88" t="s">
        <v>18</v>
      </c>
      <c r="C24" s="104"/>
      <c r="D24" s="104"/>
      <c r="E24" s="104"/>
      <c r="F24" s="104"/>
      <c r="G24" s="104"/>
      <c r="H24" s="105"/>
      <c r="I24" s="48"/>
      <c r="J24" s="48"/>
      <c r="K24" s="48"/>
      <c r="L24" s="48"/>
    </row>
    <row r="25" spans="1:12" ht="18" customHeight="1" thickBot="1" thickTop="1">
      <c r="A25" s="48"/>
      <c r="B25" s="98" t="s">
        <v>11</v>
      </c>
      <c r="C25" s="97">
        <f aca="true" t="shared" si="0" ref="C25:H25">SUM(C15:C24)</f>
        <v>0</v>
      </c>
      <c r="D25" s="97">
        <f t="shared" si="0"/>
        <v>0</v>
      </c>
      <c r="E25" s="97">
        <f t="shared" si="0"/>
        <v>0</v>
      </c>
      <c r="F25" s="97">
        <f t="shared" si="0"/>
        <v>0</v>
      </c>
      <c r="G25" s="97">
        <f t="shared" si="0"/>
        <v>0</v>
      </c>
      <c r="H25" s="99">
        <f t="shared" si="0"/>
        <v>0</v>
      </c>
      <c r="I25" s="48"/>
      <c r="J25" s="48"/>
      <c r="K25" s="48"/>
      <c r="L25" s="48"/>
    </row>
    <row r="26" spans="1:10" ht="17.25" thickBot="1" thickTop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8" customHeight="1" thickBot="1" thickTop="1">
      <c r="A27" s="48"/>
      <c r="B27" s="84" t="s">
        <v>19</v>
      </c>
      <c r="C27" s="85"/>
      <c r="D27" s="86"/>
      <c r="E27" s="86"/>
      <c r="F27" s="144">
        <f>SUM(C25:H25)</f>
        <v>0</v>
      </c>
      <c r="G27" s="48"/>
      <c r="H27" s="48"/>
      <c r="I27" s="48"/>
      <c r="J27" s="48"/>
    </row>
    <row r="28" spans="1:10" ht="17.25" thickBot="1" thickTop="1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8" customHeight="1" thickBot="1" thickTop="1">
      <c r="A29" s="48"/>
      <c r="B29" s="87" t="s">
        <v>16</v>
      </c>
      <c r="C29" s="86"/>
      <c r="D29" s="86"/>
      <c r="E29" s="86"/>
      <c r="F29" s="145"/>
      <c r="G29" s="48"/>
      <c r="H29" s="48"/>
      <c r="I29" s="48"/>
      <c r="J29" s="48"/>
    </row>
    <row r="30" spans="1:10" ht="17.25" thickBot="1" thickTop="1">
      <c r="A30" s="48"/>
      <c r="B30" s="50"/>
      <c r="C30" s="50"/>
      <c r="D30" s="50"/>
      <c r="E30" s="50"/>
      <c r="F30" s="50"/>
      <c r="G30" s="48"/>
      <c r="H30" s="48"/>
      <c r="I30" s="48"/>
      <c r="J30" s="48"/>
    </row>
    <row r="31" spans="1:10" ht="18" customHeight="1" thickBot="1" thickTop="1">
      <c r="A31" s="48"/>
      <c r="B31" s="87" t="s">
        <v>66</v>
      </c>
      <c r="C31" s="86"/>
      <c r="D31" s="86"/>
      <c r="E31" s="86"/>
      <c r="F31" s="145"/>
      <c r="G31" s="48"/>
      <c r="H31" s="48"/>
      <c r="I31" s="48"/>
      <c r="J31" s="48"/>
    </row>
    <row r="32" spans="1:10" ht="17.25" thickBot="1" thickTop="1">
      <c r="A32" s="48"/>
      <c r="B32" s="50"/>
      <c r="C32" s="50"/>
      <c r="D32" s="50"/>
      <c r="E32" s="50"/>
      <c r="F32" s="50"/>
      <c r="G32" s="48"/>
      <c r="H32" s="48"/>
      <c r="I32" s="48"/>
      <c r="J32" s="48"/>
    </row>
    <row r="33" spans="1:10" ht="18" customHeight="1" thickBot="1" thickTop="1">
      <c r="A33" s="48"/>
      <c r="B33" s="87" t="s">
        <v>67</v>
      </c>
      <c r="C33" s="86"/>
      <c r="D33" s="86"/>
      <c r="E33" s="86"/>
      <c r="F33" s="145"/>
      <c r="G33" s="48"/>
      <c r="H33" s="48"/>
      <c r="I33" s="48"/>
      <c r="J33" s="48"/>
    </row>
    <row r="34" spans="1:10" ht="16.5" thickTop="1">
      <c r="A34" s="48"/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5.7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15.75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8.75" customHeight="1" hidden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 hidden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hidden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hidden="1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hidden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hidden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ht="15.75" hidden="1"/>
    <row r="44" ht="15.75" hidden="1">
      <c r="B44" s="12">
        <f>IF(AND(F27&gt;=3,F27&lt;=29),1,0)</f>
        <v>0</v>
      </c>
    </row>
    <row r="45" ht="15.75" hidden="1">
      <c r="B45" s="16">
        <f ca="1">TODAY()</f>
        <v>43727</v>
      </c>
    </row>
    <row r="46" spans="2:3" ht="15.75" hidden="1">
      <c r="B46" s="12">
        <f>D6-B45</f>
        <v>18</v>
      </c>
      <c r="C46" s="17"/>
    </row>
    <row r="47" ht="16.5" customHeight="1" hidden="1">
      <c r="B47" s="12">
        <f>IF(B46&lt;=0,0,1)</f>
        <v>1</v>
      </c>
    </row>
    <row r="48" ht="15.75" hidden="1">
      <c r="B48" s="12" t="str">
        <f>IF(AND(F27&gt;=3,F27&lt;=29,B47=1),"OK","ERRO")</f>
        <v>ERRO</v>
      </c>
    </row>
    <row r="49" ht="15.75" hidden="1">
      <c r="B49" s="12">
        <f>IF(OR(F31="",AND(F31&gt;=0,F31&lt;=29)),1,0)</f>
        <v>1</v>
      </c>
    </row>
    <row r="50" ht="15.75" hidden="1">
      <c r="B50" s="12">
        <f>IF(OR(F37="",AND(F37&gt;=0,F37&lt;=29)),1,0)</f>
        <v>1</v>
      </c>
    </row>
    <row r="51" ht="15.75" hidden="1">
      <c r="B51" s="12">
        <f>IF(AND(B49=1,B50=1),1,0)</f>
        <v>1</v>
      </c>
    </row>
    <row r="52" ht="15.75" hidden="1">
      <c r="B52" s="12">
        <f>IF(ISERROR(IF(AND(B48="OK",F29&lt;&gt;"",B44=1,F29&lt;=F27,B51=1),1,0)),0,(IF(AND(B48="OK",F29&lt;&gt;"",B44=1,F29&lt;=F27,B51=1),1,0)))</f>
        <v>0</v>
      </c>
    </row>
    <row r="53" ht="15.75" hidden="1">
      <c r="B53" s="12">
        <f>IF(AND(B52=1,N18&gt;=6,OR(BQ56=3,BQ56=4)),1,IF(AND(B52=1,N18&lt;6,BQ56&gt;=5),1,0))</f>
        <v>0</v>
      </c>
    </row>
    <row r="54" ht="15.75" hidden="1"/>
    <row r="55" ht="15.75" hidden="1"/>
    <row r="56" spans="8:10" ht="15.75" hidden="1">
      <c r="H56" s="14"/>
      <c r="I56" s="14"/>
      <c r="J56" s="14"/>
    </row>
    <row r="57" spans="8:10" ht="15.75" hidden="1">
      <c r="H57" s="14"/>
      <c r="I57" s="14"/>
      <c r="J57" s="14"/>
    </row>
    <row r="58" spans="8:44" ht="15.75" hidden="1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8:55" ht="15.75" hidden="1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T59" s="15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2:55" ht="15.75" hidden="1">
      <c r="B60" s="13"/>
      <c r="C60" s="13"/>
      <c r="D60" s="13"/>
      <c r="E60" s="13"/>
      <c r="F60" s="13"/>
      <c r="G60" s="13"/>
      <c r="H60" s="13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2:82" ht="15.75" hidden="1">
      <c r="B61" s="13"/>
      <c r="C61" s="13"/>
      <c r="D61" s="13"/>
      <c r="E61" s="13"/>
      <c r="F61" s="13"/>
      <c r="G61" s="13"/>
      <c r="H61" s="1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BZ61" s="14"/>
      <c r="CA61" s="14"/>
      <c r="CB61" s="14"/>
      <c r="CC61" s="14"/>
      <c r="CD61" s="14"/>
    </row>
    <row r="62" spans="2:82" ht="15.75" hidden="1">
      <c r="B62" s="13"/>
      <c r="C62" s="13"/>
      <c r="D62" s="13"/>
      <c r="E62" s="13"/>
      <c r="F62" s="13"/>
      <c r="G62" s="13"/>
      <c r="H62" s="13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BZ62" s="14"/>
      <c r="CA62" s="14"/>
      <c r="CB62" s="14"/>
      <c r="CC62" s="14"/>
      <c r="CD62" s="14"/>
    </row>
    <row r="63" spans="12:44" ht="15.75" hidden="1"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3:44" ht="15.75" hidden="1">
      <c r="C64" s="13"/>
      <c r="D64" s="13"/>
      <c r="E64" s="13"/>
      <c r="F64" s="13"/>
      <c r="G64" s="13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2:44" ht="15.75" hidden="1"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ht="15.75" hidden="1"/>
    <row r="67" spans="2:7" ht="15.75" hidden="1">
      <c r="B67" s="13"/>
      <c r="C67" s="13"/>
      <c r="D67" s="13"/>
      <c r="E67" s="13"/>
      <c r="F67" s="13"/>
      <c r="G67" s="13"/>
    </row>
    <row r="68" spans="3:7" ht="15.75" hidden="1">
      <c r="C68" s="13"/>
      <c r="D68" s="13"/>
      <c r="E68" s="13"/>
      <c r="F68" s="13"/>
      <c r="G68" s="13"/>
    </row>
    <row r="69" spans="2:7" ht="15.75" hidden="1">
      <c r="B69" s="13"/>
      <c r="C69" s="13"/>
      <c r="D69" s="13"/>
      <c r="E69" s="13"/>
      <c r="F69" s="13"/>
      <c r="G69" s="13"/>
    </row>
    <row r="70" ht="15.75" hidden="1"/>
    <row r="71" ht="15.75" hidden="1">
      <c r="BO71" s="12" t="s">
        <v>13</v>
      </c>
    </row>
  </sheetData>
  <sheetProtection password="A172" sheet="1" objects="1" scenarios="1" selectLockedCells="1"/>
  <mergeCells count="4">
    <mergeCell ref="B6:C6"/>
    <mergeCell ref="E10:H10"/>
    <mergeCell ref="C8:H8"/>
    <mergeCell ref="C9:H9"/>
  </mergeCells>
  <conditionalFormatting sqref="B30:F30">
    <cfRule type="cellIs" priority="5" dxfId="6" operator="equal" stopIfTrue="1">
      <formula>"Quantidade maior que total de clientes"</formula>
    </cfRule>
    <cfRule type="cellIs" priority="6" dxfId="6" operator="equal" stopIfTrue="1">
      <formula>"Campo *QUANTIDADE DE TITULARES* é obrigatório"</formula>
    </cfRule>
  </conditionalFormatting>
  <conditionalFormatting sqref="B32:F32">
    <cfRule type="cellIs" priority="1" dxfId="6" operator="equal" stopIfTrue="1">
      <formula>"Quantidade maior que total de clientes"</formula>
    </cfRule>
    <cfRule type="cellIs" priority="2" dxfId="6" operator="equal" stopIfTrue="1">
      <formula>"Quantidade maior que total de clientes"</formula>
    </cfRule>
    <cfRule type="cellIs" priority="3" dxfId="6" operator="equal" stopIfTrue="1">
      <formula>"Campo *QUANTIDADE DE TITULARES* é obrigatório"</formula>
    </cfRule>
  </conditionalFormatting>
  <dataValidations count="1">
    <dataValidation type="whole" operator="greaterThan" allowBlank="1" showInputMessage="1" showErrorMessage="1" errorTitle="Atenção !" error="Quantidade de Titulares não pode ser igual a zero." sqref="F29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IR41"/>
  <sheetViews>
    <sheetView showGridLines="0" showZeros="0" zoomScalePageLayoutView="0" workbookViewId="0" topLeftCell="A1">
      <selection activeCell="S25" sqref="S25:T25"/>
    </sheetView>
  </sheetViews>
  <sheetFormatPr defaultColWidth="0" defaultRowHeight="12.75" zeroHeight="1"/>
  <cols>
    <col min="1" max="1" width="3.421875" style="1" bestFit="1" customWidth="1"/>
    <col min="2" max="2" width="17.7109375" style="2" customWidth="1"/>
    <col min="3" max="3" width="7.421875" style="2" customWidth="1"/>
    <col min="4" max="4" width="8.57421875" style="2" customWidth="1"/>
    <col min="5" max="8" width="9.7109375" style="2" customWidth="1"/>
    <col min="9" max="9" width="7.421875" style="2" customWidth="1"/>
    <col min="10" max="10" width="8.57421875" style="2" customWidth="1"/>
    <col min="11" max="11" width="9.7109375" style="2" customWidth="1"/>
    <col min="12" max="12" width="7.421875" style="2" customWidth="1"/>
    <col min="13" max="13" width="9.00390625" style="2" customWidth="1"/>
    <col min="14" max="14" width="11.8515625" style="2" customWidth="1"/>
    <col min="15" max="15" width="7.421875" style="2" customWidth="1"/>
    <col min="16" max="16" width="9.00390625" style="2" customWidth="1"/>
    <col min="17" max="17" width="11.8515625" style="2" customWidth="1"/>
    <col min="18" max="18" width="7.421875" style="2" customWidth="1"/>
    <col min="19" max="19" width="9.28125" style="2" customWidth="1"/>
    <col min="20" max="20" width="11.8515625" style="2" customWidth="1"/>
    <col min="21" max="21" width="7.421875" style="3" customWidth="1"/>
    <col min="22" max="22" width="9.421875" style="3" hidden="1" customWidth="1"/>
    <col min="23" max="23" width="13.421875" style="3" hidden="1" customWidth="1"/>
    <col min="24" max="24" width="3.421875" style="3" hidden="1" customWidth="1"/>
    <col min="25" max="25" width="3.8515625" style="3" hidden="1" customWidth="1"/>
    <col min="26" max="27" width="9.57421875" style="3" hidden="1" customWidth="1"/>
    <col min="28" max="28" width="13.7109375" style="3" hidden="1" customWidth="1"/>
    <col min="29" max="29" width="14.140625" style="3" hidden="1" customWidth="1"/>
    <col min="30" max="30" width="8.140625" style="3" hidden="1" customWidth="1"/>
    <col min="31" max="31" width="10.7109375" style="3" hidden="1" customWidth="1"/>
    <col min="32" max="16384" width="9.140625" style="3" hidden="1" customWidth="1"/>
  </cols>
  <sheetData>
    <row r="1" spans="1:24" ht="16.5" thickTop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ht="15.75">
      <c r="A2" s="55"/>
      <c r="B2" s="56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57"/>
      <c r="V2" s="57"/>
      <c r="W2" s="57"/>
      <c r="X2" s="58"/>
    </row>
    <row r="3" spans="1:24" ht="16.5" customHeight="1">
      <c r="A3" s="55"/>
      <c r="B3" s="56"/>
      <c r="C3" s="200"/>
      <c r="D3" s="200"/>
      <c r="E3" s="200"/>
      <c r="F3" s="200"/>
      <c r="G3" s="200"/>
      <c r="H3" s="200"/>
      <c r="I3" s="200"/>
      <c r="J3" s="200"/>
      <c r="K3" s="200"/>
      <c r="L3" s="199"/>
      <c r="M3" s="199"/>
      <c r="N3" s="199"/>
      <c r="O3" s="199"/>
      <c r="P3" s="199"/>
      <c r="Q3" s="199"/>
      <c r="R3" s="200"/>
      <c r="S3" s="200"/>
      <c r="T3" s="200"/>
      <c r="U3" s="57"/>
      <c r="V3" s="57"/>
      <c r="W3" s="57"/>
      <c r="X3" s="58"/>
    </row>
    <row r="4" spans="1:24" ht="16.5" customHeight="1">
      <c r="A4" s="55"/>
      <c r="B4" s="56"/>
      <c r="C4" s="200"/>
      <c r="D4" s="200"/>
      <c r="E4" s="200"/>
      <c r="F4" s="200"/>
      <c r="G4" s="200"/>
      <c r="H4" s="200"/>
      <c r="I4" s="200"/>
      <c r="J4" s="200"/>
      <c r="K4" s="200"/>
      <c r="L4" s="199"/>
      <c r="M4" s="199"/>
      <c r="N4" s="199"/>
      <c r="O4" s="199"/>
      <c r="P4" s="199"/>
      <c r="Q4" s="199"/>
      <c r="R4" s="200"/>
      <c r="S4" s="200"/>
      <c r="T4" s="200"/>
      <c r="U4" s="57"/>
      <c r="V4" s="57"/>
      <c r="W4" s="57"/>
      <c r="X4" s="58"/>
    </row>
    <row r="5" spans="1:24" ht="11.25" customHeight="1">
      <c r="A5" s="55"/>
      <c r="B5" s="56"/>
      <c r="C5" s="56"/>
      <c r="D5" s="56"/>
      <c r="E5" s="56"/>
      <c r="F5" s="56"/>
      <c r="G5" s="56"/>
      <c r="H5" s="56"/>
      <c r="I5" s="57"/>
      <c r="J5" s="81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</row>
    <row r="6" spans="1:24" ht="17.25" customHeight="1" thickBot="1">
      <c r="A6" s="55"/>
      <c r="B6" s="59"/>
      <c r="C6" s="354" t="str">
        <f>Simulador_SEM_COPART!C8</f>
        <v>Planos sem Coparticipação</v>
      </c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6"/>
      <c r="U6" s="57"/>
      <c r="V6" s="57"/>
      <c r="W6" s="57"/>
      <c r="X6" s="58"/>
    </row>
    <row r="7" spans="1:24" ht="18" customHeight="1" thickTop="1">
      <c r="A7" s="55"/>
      <c r="B7" s="285" t="s">
        <v>47</v>
      </c>
      <c r="C7" s="357" t="str">
        <f>Simulador_SEM_COPART!C9</f>
        <v>Ambulatorial + Hospitalar com Obstetrícia</v>
      </c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9"/>
      <c r="U7" s="57"/>
      <c r="V7" s="57"/>
      <c r="W7" s="57"/>
      <c r="X7" s="58"/>
    </row>
    <row r="8" spans="1:24" ht="17.25" customHeight="1">
      <c r="A8" s="55"/>
      <c r="B8" s="286" t="s">
        <v>48</v>
      </c>
      <c r="C8" s="353" t="str">
        <f>Simulador_SEM_COPART!C10</f>
        <v>Grupo de Municípios</v>
      </c>
      <c r="D8" s="351"/>
      <c r="E8" s="351"/>
      <c r="F8" s="350" t="str">
        <f>Simulador_SEM_COPART!D10</f>
        <v>Estadual</v>
      </c>
      <c r="G8" s="351"/>
      <c r="H8" s="352"/>
      <c r="I8" s="350" t="str">
        <f>Simulador_SEM_COPART!E10</f>
        <v>Nacional</v>
      </c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60"/>
      <c r="U8" s="57"/>
      <c r="V8" s="57"/>
      <c r="W8" s="57"/>
      <c r="X8" s="58"/>
    </row>
    <row r="9" spans="1:24" ht="17.25" customHeight="1">
      <c r="A9" s="55"/>
      <c r="B9" s="287" t="s">
        <v>46</v>
      </c>
      <c r="C9" s="353" t="str">
        <f>Simulador_SEM_COPART!C11</f>
        <v>Singular</v>
      </c>
      <c r="D9" s="351"/>
      <c r="E9" s="351"/>
      <c r="F9" s="350" t="str">
        <f>Simulador_SEM_COPART!D11</f>
        <v>Personal 2</v>
      </c>
      <c r="G9" s="351"/>
      <c r="H9" s="352"/>
      <c r="I9" s="350" t="str">
        <f>Simulador_SEM_COPART!E11</f>
        <v>Alfa 2</v>
      </c>
      <c r="J9" s="351"/>
      <c r="K9" s="352"/>
      <c r="L9" s="310" t="str">
        <f>Simulador_SEM_COPART!F11</f>
        <v>Beta 2</v>
      </c>
      <c r="M9" s="310"/>
      <c r="N9" s="310"/>
      <c r="O9" s="310" t="str">
        <f>Simulador_SEM_COPART!G11</f>
        <v>Delta 2</v>
      </c>
      <c r="P9" s="310"/>
      <c r="Q9" s="310"/>
      <c r="R9" s="310" t="str">
        <f>Simulador_SEM_COPART!H11</f>
        <v>Ômega Plus</v>
      </c>
      <c r="S9" s="310"/>
      <c r="T9" s="316"/>
      <c r="U9" s="57"/>
      <c r="V9" s="57"/>
      <c r="W9" s="57"/>
      <c r="X9" s="58"/>
    </row>
    <row r="10" spans="1:24" ht="17.25" customHeight="1">
      <c r="A10" s="55"/>
      <c r="B10" s="287" t="s">
        <v>45</v>
      </c>
      <c r="C10" s="353" t="str">
        <f>Simulador_SEM_COPART!C12</f>
        <v>483.724/19-0</v>
      </c>
      <c r="D10" s="351"/>
      <c r="E10" s="351"/>
      <c r="F10" s="350" t="str">
        <f>Simulador_SEM_COPART!D12</f>
        <v>467.681/12-5</v>
      </c>
      <c r="G10" s="351"/>
      <c r="H10" s="352"/>
      <c r="I10" s="350" t="str">
        <f>Simulador_SEM_COPART!E12</f>
        <v>467.683/12-1</v>
      </c>
      <c r="J10" s="351"/>
      <c r="K10" s="352"/>
      <c r="L10" s="310" t="str">
        <f>Simulador_SEM_COPART!F12</f>
        <v>467.685/12-8</v>
      </c>
      <c r="M10" s="310"/>
      <c r="N10" s="310"/>
      <c r="O10" s="310" t="str">
        <f>Simulador_SEM_COPART!G12</f>
        <v>467.687/12-4</v>
      </c>
      <c r="P10" s="310"/>
      <c r="Q10" s="310"/>
      <c r="R10" s="310" t="str">
        <f>Simulador_SEM_COPART!H12</f>
        <v>467.662/12-9</v>
      </c>
      <c r="S10" s="310"/>
      <c r="T10" s="316"/>
      <c r="U10" s="57"/>
      <c r="V10" s="57"/>
      <c r="W10" s="57"/>
      <c r="X10" s="58"/>
    </row>
    <row r="11" spans="1:31" ht="17.25" customHeight="1" thickBot="1">
      <c r="A11" s="55"/>
      <c r="B11" s="287" t="s">
        <v>44</v>
      </c>
      <c r="C11" s="353" t="str">
        <f>Simulador_SEM_COPART!C13</f>
        <v>Quarto Coletivo</v>
      </c>
      <c r="D11" s="351"/>
      <c r="E11" s="351"/>
      <c r="F11" s="350" t="str">
        <f>Simulador_SEM_COPART!D13</f>
        <v>Quarto Coletivo</v>
      </c>
      <c r="G11" s="351"/>
      <c r="H11" s="352"/>
      <c r="I11" s="350" t="str">
        <f>Simulador_SEM_COPART!E13</f>
        <v>Quarto Coletivo</v>
      </c>
      <c r="J11" s="351"/>
      <c r="K11" s="352"/>
      <c r="L11" s="310" t="str">
        <f>Simulador_SEM_COPART!F13</f>
        <v>Quarto Individual</v>
      </c>
      <c r="M11" s="310"/>
      <c r="N11" s="310"/>
      <c r="O11" s="310" t="str">
        <f>Simulador_SEM_COPART!G13</f>
        <v>Quarto Individual</v>
      </c>
      <c r="P11" s="310"/>
      <c r="Q11" s="310"/>
      <c r="R11" s="310" t="str">
        <f>Simulador_SEM_COPART!H13</f>
        <v>Quarto Individual</v>
      </c>
      <c r="S11" s="310"/>
      <c r="T11" s="316"/>
      <c r="U11" s="57"/>
      <c r="V11" s="57"/>
      <c r="W11" s="57"/>
      <c r="X11" s="58"/>
      <c r="Z11" s="43" t="s">
        <v>86</v>
      </c>
      <c r="AA11" s="43" t="s">
        <v>78</v>
      </c>
      <c r="AB11" s="43" t="s">
        <v>80</v>
      </c>
      <c r="AC11" s="43" t="s">
        <v>81</v>
      </c>
      <c r="AD11" s="43" t="s">
        <v>76</v>
      </c>
      <c r="AE11" s="43" t="s">
        <v>38</v>
      </c>
    </row>
    <row r="12" spans="1:252" s="18" customFormat="1" ht="17.25" customHeight="1" thickBot="1">
      <c r="A12" s="55"/>
      <c r="B12" s="288" t="s">
        <v>15</v>
      </c>
      <c r="C12" s="289" t="s">
        <v>0</v>
      </c>
      <c r="D12" s="212" t="s">
        <v>32</v>
      </c>
      <c r="E12" s="290" t="s">
        <v>1</v>
      </c>
      <c r="F12" s="211" t="s">
        <v>0</v>
      </c>
      <c r="G12" s="212" t="s">
        <v>32</v>
      </c>
      <c r="H12" s="211" t="s">
        <v>1</v>
      </c>
      <c r="I12" s="211" t="s">
        <v>0</v>
      </c>
      <c r="J12" s="212" t="s">
        <v>32</v>
      </c>
      <c r="K12" s="211" t="s">
        <v>1</v>
      </c>
      <c r="L12" s="211" t="s">
        <v>0</v>
      </c>
      <c r="M12" s="212" t="s">
        <v>32</v>
      </c>
      <c r="N12" s="211" t="s">
        <v>1</v>
      </c>
      <c r="O12" s="211" t="s">
        <v>0</v>
      </c>
      <c r="P12" s="212" t="s">
        <v>32</v>
      </c>
      <c r="Q12" s="211" t="s">
        <v>1</v>
      </c>
      <c r="R12" s="211" t="s">
        <v>0</v>
      </c>
      <c r="S12" s="212" t="s">
        <v>32</v>
      </c>
      <c r="T12" s="213" t="s">
        <v>1</v>
      </c>
      <c r="U12" s="57"/>
      <c r="V12" s="57"/>
      <c r="W12" s="57"/>
      <c r="X12" s="58"/>
      <c r="Y12" s="3"/>
      <c r="Z12" s="349" t="s">
        <v>84</v>
      </c>
      <c r="AA12" s="349"/>
      <c r="AB12" s="349"/>
      <c r="AC12" s="349"/>
      <c r="AD12" s="349"/>
      <c r="AE12" s="349"/>
      <c r="AF12" s="349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31" ht="17.25" customHeight="1" thickTop="1">
      <c r="A13" s="60">
        <v>6</v>
      </c>
      <c r="B13" s="202" t="s">
        <v>21</v>
      </c>
      <c r="C13" s="291">
        <f>IF(Simulador_SEM_COPART!C15="","",Simulador_SEM_COPART!C15)</f>
      </c>
      <c r="D13" s="19">
        <f>IF($U$23&lt;=1,"",Z13)</f>
      </c>
      <c r="E13" s="19">
        <f>_xlfn.IFERROR(IF(C13="","",ROUND(C13*D13,2)),"Inválido")</f>
      </c>
      <c r="F13" s="291">
        <f>IF(Simulador_SEM_COPART!D15="","",Simulador_SEM_COPART!D15)</f>
      </c>
      <c r="G13" s="19">
        <f>IF($U$23&lt;=1,"",AA13)</f>
      </c>
      <c r="H13" s="19">
        <f>_xlfn.IFERROR(IF(F13="","",ROUND(F13*G13,2)),"Inválido")</f>
      </c>
      <c r="I13" s="291">
        <f>IF(Simulador_SEM_COPART!E15="","",Simulador_SEM_COPART!E15)</f>
      </c>
      <c r="J13" s="19">
        <f>IF($U$23&lt;=1,"",AB13)</f>
      </c>
      <c r="K13" s="19">
        <f>_xlfn.IFERROR(IF(I13="","",ROUND(I13*J13,2)),"Inválido")</f>
      </c>
      <c r="L13" s="216">
        <f>IF(Simulador_SEM_COPART!F15="","",Simulador_SEM_COPART!F15)</f>
      </c>
      <c r="M13" s="217">
        <f>IF($U$23&lt;=1,"",AC13)</f>
      </c>
      <c r="N13" s="218">
        <f>_xlfn.IFERROR(IF(L13="","",ROUND(L13*M13,2)),"Inválido")</f>
      </c>
      <c r="O13" s="216">
        <f>IF(Simulador_SEM_COPART!G15="","",Simulador_SEM_COPART!G15)</f>
      </c>
      <c r="P13" s="217">
        <f>IF($U$23&lt;=1,"",AD13)</f>
      </c>
      <c r="Q13" s="218">
        <f>_xlfn.IFERROR(IF(O13="","",ROUND(O13*P13,2)),"Inválido")</f>
      </c>
      <c r="R13" s="209">
        <f>IF(Simulador_SEM_COPART!H15="","",Simulador_SEM_COPART!H15)</f>
      </c>
      <c r="S13" s="19">
        <f>IF($U$23&lt;=1,"",AE13)</f>
      </c>
      <c r="T13" s="210">
        <f>_xlfn.IFERROR(IF(R13="","",ROUND(R13*S13,2)),"Inválido")</f>
      </c>
      <c r="U13" s="57"/>
      <c r="V13" s="57"/>
      <c r="W13" s="57"/>
      <c r="X13" s="58"/>
      <c r="Z13" s="19">
        <v>153.41</v>
      </c>
      <c r="AA13" s="19">
        <v>174.37</v>
      </c>
      <c r="AB13" s="19">
        <v>191.61</v>
      </c>
      <c r="AC13" s="19">
        <v>214.58</v>
      </c>
      <c r="AD13" s="19">
        <v>246.13</v>
      </c>
      <c r="AE13" s="19">
        <v>337.21</v>
      </c>
    </row>
    <row r="14" spans="1:31" ht="17.25" customHeight="1">
      <c r="A14" s="60">
        <f>A13+1</f>
        <v>7</v>
      </c>
      <c r="B14" s="201" t="s">
        <v>22</v>
      </c>
      <c r="C14" s="219">
        <f>IF(Simulador_SEM_COPART!C16="","",Simulador_SEM_COPART!C16)</f>
      </c>
      <c r="D14" s="106">
        <f aca="true" t="shared" si="0" ref="D14:D22">IF($U$23&lt;=1,"",Z14)</f>
      </c>
      <c r="E14" s="106">
        <f aca="true" t="shared" si="1" ref="E14:E22">_xlfn.IFERROR(IF(C14="","",ROUND(C14*D14,2)),"Inválido")</f>
      </c>
      <c r="F14" s="219">
        <f>IF(Simulador_SEM_COPART!D16="","",Simulador_SEM_COPART!D16)</f>
      </c>
      <c r="G14" s="106">
        <f aca="true" t="shared" si="2" ref="G14:G22">IF($U$23&lt;=1,"",AA14)</f>
      </c>
      <c r="H14" s="106">
        <f aca="true" t="shared" si="3" ref="H14:H22">_xlfn.IFERROR(IF(F14="","",ROUND(F14*G14,2)),"Inválido")</f>
      </c>
      <c r="I14" s="219">
        <f>IF(Simulador_SEM_COPART!E16="","",Simulador_SEM_COPART!E16)</f>
      </c>
      <c r="J14" s="106">
        <f aca="true" t="shared" si="4" ref="J14:J22">IF($U$23&lt;=1,"",AB14)</f>
      </c>
      <c r="K14" s="106">
        <f aca="true" t="shared" si="5" ref="K14:K22">_xlfn.IFERROR(IF(I14="","",ROUND(I14*J14,2)),"Inválido")</f>
      </c>
      <c r="L14" s="219">
        <f>IF(Simulador_SEM_COPART!F16="","",Simulador_SEM_COPART!F16)</f>
      </c>
      <c r="M14" s="106">
        <f aca="true" t="shared" si="6" ref="M14:M22">IF($U$23&lt;=1,"",AC14)</f>
      </c>
      <c r="N14" s="220">
        <f aca="true" t="shared" si="7" ref="N14:N22">_xlfn.IFERROR(IF(L14="","",ROUND(L14*M14,2)),"Inválido")</f>
      </c>
      <c r="O14" s="219">
        <f>IF(Simulador_SEM_COPART!G16="","",Simulador_SEM_COPART!G16)</f>
      </c>
      <c r="P14" s="106">
        <f aca="true" t="shared" si="8" ref="P14:P22">IF($U$23&lt;=1,"",AD14)</f>
      </c>
      <c r="Q14" s="220">
        <f aca="true" t="shared" si="9" ref="Q14:Q22">_xlfn.IFERROR(IF(O14="","",ROUND(O14*P14,2)),"Inválido")</f>
      </c>
      <c r="R14" s="108">
        <f>IF(Simulador_SEM_COPART!H16="","",Simulador_SEM_COPART!H16)</f>
      </c>
      <c r="S14" s="106">
        <f aca="true" t="shared" si="10" ref="S14:S22">IF($U$23&lt;=1,"",AE14)</f>
      </c>
      <c r="T14" s="203">
        <f aca="true" t="shared" si="11" ref="T14:T22">_xlfn.IFERROR(IF(R14="","",ROUND(R14*S14,2)),"Inválido")</f>
      </c>
      <c r="U14" s="57"/>
      <c r="V14" s="57"/>
      <c r="W14" s="57"/>
      <c r="X14" s="58"/>
      <c r="Z14" s="19">
        <v>207.1</v>
      </c>
      <c r="AA14" s="19">
        <v>235.4</v>
      </c>
      <c r="AB14" s="19">
        <v>258.67</v>
      </c>
      <c r="AC14" s="19">
        <v>289.68</v>
      </c>
      <c r="AD14" s="19">
        <v>332.28</v>
      </c>
      <c r="AE14" s="19">
        <v>455.23</v>
      </c>
    </row>
    <row r="15" spans="1:31" ht="17.25" customHeight="1">
      <c r="A15" s="60">
        <f aca="true" t="shared" si="12" ref="A15:A22">A14+1</f>
        <v>8</v>
      </c>
      <c r="B15" s="202" t="s">
        <v>23</v>
      </c>
      <c r="C15" s="221">
        <f>IF(Simulador_SEM_COPART!C17="","",Simulador_SEM_COPART!C17)</f>
      </c>
      <c r="D15" s="20">
        <f t="shared" si="0"/>
      </c>
      <c r="E15" s="20">
        <f t="shared" si="1"/>
      </c>
      <c r="F15" s="221">
        <f>IF(Simulador_SEM_COPART!D17="","",Simulador_SEM_COPART!D17)</f>
      </c>
      <c r="G15" s="20">
        <f t="shared" si="2"/>
      </c>
      <c r="H15" s="20">
        <f t="shared" si="3"/>
      </c>
      <c r="I15" s="221">
        <f>IF(Simulador_SEM_COPART!E17="","",Simulador_SEM_COPART!E17)</f>
      </c>
      <c r="J15" s="20">
        <f t="shared" si="4"/>
      </c>
      <c r="K15" s="20">
        <f t="shared" si="5"/>
      </c>
      <c r="L15" s="221">
        <f>IF(Simulador_SEM_COPART!F17="","",Simulador_SEM_COPART!F17)</f>
      </c>
      <c r="M15" s="20">
        <f t="shared" si="6"/>
      </c>
      <c r="N15" s="222">
        <f t="shared" si="7"/>
      </c>
      <c r="O15" s="221">
        <f>IF(Simulador_SEM_COPART!G17="","",Simulador_SEM_COPART!G17)</f>
      </c>
      <c r="P15" s="20">
        <f t="shared" si="8"/>
      </c>
      <c r="Q15" s="222">
        <f t="shared" si="9"/>
      </c>
      <c r="R15" s="109">
        <f>IF(Simulador_SEM_COPART!H17="","",Simulador_SEM_COPART!H17)</f>
      </c>
      <c r="S15" s="20">
        <f t="shared" si="10"/>
      </c>
      <c r="T15" s="204">
        <f t="shared" si="11"/>
      </c>
      <c r="U15" s="57"/>
      <c r="V15" s="57"/>
      <c r="W15" s="57"/>
      <c r="X15" s="58"/>
      <c r="Z15" s="19">
        <v>227.81</v>
      </c>
      <c r="AA15" s="19">
        <v>258.94</v>
      </c>
      <c r="AB15" s="19">
        <v>284.54</v>
      </c>
      <c r="AC15" s="19">
        <v>318.65</v>
      </c>
      <c r="AD15" s="19">
        <v>365.51</v>
      </c>
      <c r="AE15" s="19">
        <v>500.75</v>
      </c>
    </row>
    <row r="16" spans="1:31" ht="17.25" customHeight="1">
      <c r="A16" s="60">
        <f t="shared" si="12"/>
        <v>9</v>
      </c>
      <c r="B16" s="201" t="s">
        <v>24</v>
      </c>
      <c r="C16" s="219">
        <f>IF(Simulador_SEM_COPART!C18="","",Simulador_SEM_COPART!C18)</f>
      </c>
      <c r="D16" s="106">
        <f t="shared" si="0"/>
      </c>
      <c r="E16" s="106">
        <f t="shared" si="1"/>
      </c>
      <c r="F16" s="219">
        <f>IF(Simulador_SEM_COPART!D18="","",Simulador_SEM_COPART!D18)</f>
      </c>
      <c r="G16" s="106">
        <f t="shared" si="2"/>
      </c>
      <c r="H16" s="106">
        <f t="shared" si="3"/>
      </c>
      <c r="I16" s="219">
        <f>IF(Simulador_SEM_COPART!E18="","",Simulador_SEM_COPART!E18)</f>
      </c>
      <c r="J16" s="106">
        <f t="shared" si="4"/>
      </c>
      <c r="K16" s="106">
        <f t="shared" si="5"/>
      </c>
      <c r="L16" s="219">
        <f>IF(Simulador_SEM_COPART!F18="","",Simulador_SEM_COPART!F18)</f>
      </c>
      <c r="M16" s="106">
        <f t="shared" si="6"/>
      </c>
      <c r="N16" s="220">
        <f t="shared" si="7"/>
      </c>
      <c r="O16" s="219">
        <f>IF(Simulador_SEM_COPART!G18="","",Simulador_SEM_COPART!G18)</f>
      </c>
      <c r="P16" s="106">
        <f t="shared" si="8"/>
      </c>
      <c r="Q16" s="220">
        <f t="shared" si="9"/>
      </c>
      <c r="R16" s="108">
        <f>IF(Simulador_SEM_COPART!H18="","",Simulador_SEM_COPART!H18)</f>
      </c>
      <c r="S16" s="106">
        <f t="shared" si="10"/>
      </c>
      <c r="T16" s="203">
        <f t="shared" si="11"/>
      </c>
      <c r="U16" s="57"/>
      <c r="V16" s="57"/>
      <c r="W16" s="57"/>
      <c r="X16" s="58"/>
      <c r="Z16" s="19">
        <v>250.59</v>
      </c>
      <c r="AA16" s="19">
        <v>284.83</v>
      </c>
      <c r="AB16" s="19">
        <v>312.99</v>
      </c>
      <c r="AC16" s="19">
        <v>350.52</v>
      </c>
      <c r="AD16" s="19">
        <v>402.06</v>
      </c>
      <c r="AE16" s="19">
        <v>550.83</v>
      </c>
    </row>
    <row r="17" spans="1:31" ht="17.25" customHeight="1">
      <c r="A17" s="60">
        <f t="shared" si="12"/>
        <v>10</v>
      </c>
      <c r="B17" s="202" t="s">
        <v>25</v>
      </c>
      <c r="C17" s="221">
        <f>IF(Simulador_SEM_COPART!C19="","",Simulador_SEM_COPART!C19)</f>
      </c>
      <c r="D17" s="20">
        <f t="shared" si="0"/>
      </c>
      <c r="E17" s="20">
        <f t="shared" si="1"/>
      </c>
      <c r="F17" s="221">
        <f>IF(Simulador_SEM_COPART!D19="","",Simulador_SEM_COPART!D19)</f>
      </c>
      <c r="G17" s="20">
        <f t="shared" si="2"/>
      </c>
      <c r="H17" s="20">
        <f t="shared" si="3"/>
      </c>
      <c r="I17" s="221">
        <f>IF(Simulador_SEM_COPART!E19="","",Simulador_SEM_COPART!E19)</f>
      </c>
      <c r="J17" s="20">
        <f t="shared" si="4"/>
      </c>
      <c r="K17" s="20">
        <f t="shared" si="5"/>
      </c>
      <c r="L17" s="221">
        <f>IF(Simulador_SEM_COPART!F19="","",Simulador_SEM_COPART!F19)</f>
      </c>
      <c r="M17" s="20">
        <f t="shared" si="6"/>
      </c>
      <c r="N17" s="222">
        <f t="shared" si="7"/>
      </c>
      <c r="O17" s="221">
        <f>IF(Simulador_SEM_COPART!G19="","",Simulador_SEM_COPART!G19)</f>
      </c>
      <c r="P17" s="20">
        <f t="shared" si="8"/>
      </c>
      <c r="Q17" s="222">
        <f t="shared" si="9"/>
      </c>
      <c r="R17" s="109">
        <f>IF(Simulador_SEM_COPART!H19="","",Simulador_SEM_COPART!H19)</f>
      </c>
      <c r="S17" s="20">
        <f t="shared" si="10"/>
      </c>
      <c r="T17" s="204">
        <f t="shared" si="11"/>
      </c>
      <c r="U17" s="57"/>
      <c r="V17" s="57"/>
      <c r="W17" s="57"/>
      <c r="X17" s="58"/>
      <c r="Z17" s="19">
        <v>258.11</v>
      </c>
      <c r="AA17" s="19">
        <v>293.37</v>
      </c>
      <c r="AB17" s="19">
        <v>322.38</v>
      </c>
      <c r="AC17" s="19">
        <v>361.04</v>
      </c>
      <c r="AD17" s="19">
        <v>414.12</v>
      </c>
      <c r="AE17" s="19">
        <v>567.35</v>
      </c>
    </row>
    <row r="18" spans="1:31" ht="17.25" customHeight="1">
      <c r="A18" s="60">
        <f t="shared" si="12"/>
        <v>11</v>
      </c>
      <c r="B18" s="201" t="s">
        <v>26</v>
      </c>
      <c r="C18" s="219">
        <f>IF(Simulador_SEM_COPART!C20="","",Simulador_SEM_COPART!C20)</f>
      </c>
      <c r="D18" s="106">
        <f t="shared" si="0"/>
      </c>
      <c r="E18" s="106">
        <f t="shared" si="1"/>
      </c>
      <c r="F18" s="219">
        <f>IF(Simulador_SEM_COPART!D20="","",Simulador_SEM_COPART!D20)</f>
      </c>
      <c r="G18" s="106">
        <f t="shared" si="2"/>
      </c>
      <c r="H18" s="106">
        <f t="shared" si="3"/>
      </c>
      <c r="I18" s="219">
        <f>IF(Simulador_SEM_COPART!E20="","",Simulador_SEM_COPART!E20)</f>
      </c>
      <c r="J18" s="106">
        <f t="shared" si="4"/>
      </c>
      <c r="K18" s="106">
        <f t="shared" si="5"/>
      </c>
      <c r="L18" s="219">
        <f>IF(Simulador_SEM_COPART!F20="","",Simulador_SEM_COPART!F20)</f>
      </c>
      <c r="M18" s="106">
        <f t="shared" si="6"/>
      </c>
      <c r="N18" s="220">
        <f t="shared" si="7"/>
      </c>
      <c r="O18" s="219">
        <f>IF(Simulador_SEM_COPART!G20="","",Simulador_SEM_COPART!G20)</f>
      </c>
      <c r="P18" s="106">
        <f t="shared" si="8"/>
      </c>
      <c r="Q18" s="220">
        <f t="shared" si="9"/>
      </c>
      <c r="R18" s="108">
        <f>IF(Simulador_SEM_COPART!H20="","",Simulador_SEM_COPART!H20)</f>
      </c>
      <c r="S18" s="106">
        <f t="shared" si="10"/>
      </c>
      <c r="T18" s="203">
        <f t="shared" si="11"/>
      </c>
      <c r="U18" s="57"/>
      <c r="V18" s="57"/>
      <c r="W18" s="57"/>
      <c r="X18" s="58"/>
      <c r="Z18" s="19">
        <v>265.85</v>
      </c>
      <c r="AA18" s="19">
        <v>302.17</v>
      </c>
      <c r="AB18" s="19">
        <v>332.05</v>
      </c>
      <c r="AC18" s="19">
        <v>371.87</v>
      </c>
      <c r="AD18" s="19">
        <v>426.54</v>
      </c>
      <c r="AE18" s="19">
        <v>584.37</v>
      </c>
    </row>
    <row r="19" spans="1:31" ht="17.25" customHeight="1">
      <c r="A19" s="60">
        <f t="shared" si="12"/>
        <v>12</v>
      </c>
      <c r="B19" s="202" t="s">
        <v>27</v>
      </c>
      <c r="C19" s="221">
        <f>IF(Simulador_SEM_COPART!C21="","",Simulador_SEM_COPART!C21)</f>
      </c>
      <c r="D19" s="20">
        <f t="shared" si="0"/>
      </c>
      <c r="E19" s="20">
        <f t="shared" si="1"/>
      </c>
      <c r="F19" s="221">
        <f>IF(Simulador_SEM_COPART!D21="","",Simulador_SEM_COPART!D21)</f>
      </c>
      <c r="G19" s="20">
        <f t="shared" si="2"/>
      </c>
      <c r="H19" s="20">
        <f t="shared" si="3"/>
      </c>
      <c r="I19" s="221">
        <f>IF(Simulador_SEM_COPART!E21="","",Simulador_SEM_COPART!E21)</f>
      </c>
      <c r="J19" s="20">
        <f t="shared" si="4"/>
      </c>
      <c r="K19" s="20">
        <f t="shared" si="5"/>
      </c>
      <c r="L19" s="221">
        <f>IF(Simulador_SEM_COPART!F21="","",Simulador_SEM_COPART!F21)</f>
      </c>
      <c r="M19" s="20">
        <f t="shared" si="6"/>
      </c>
      <c r="N19" s="222">
        <f t="shared" si="7"/>
      </c>
      <c r="O19" s="221">
        <f>IF(Simulador_SEM_COPART!G21="","",Simulador_SEM_COPART!G21)</f>
      </c>
      <c r="P19" s="20">
        <f t="shared" si="8"/>
      </c>
      <c r="Q19" s="222">
        <f t="shared" si="9"/>
      </c>
      <c r="R19" s="109">
        <f>IF(Simulador_SEM_COPART!H21="","",Simulador_SEM_COPART!H21)</f>
      </c>
      <c r="S19" s="20">
        <f t="shared" si="10"/>
      </c>
      <c r="T19" s="204">
        <f t="shared" si="11"/>
      </c>
      <c r="U19" s="57"/>
      <c r="V19" s="57"/>
      <c r="W19" s="57"/>
      <c r="X19" s="58"/>
      <c r="Z19" s="19">
        <v>375.78</v>
      </c>
      <c r="AA19" s="19">
        <v>427.12</v>
      </c>
      <c r="AB19" s="19">
        <v>469.35</v>
      </c>
      <c r="AC19" s="19">
        <v>525.64</v>
      </c>
      <c r="AD19" s="19">
        <v>602.91</v>
      </c>
      <c r="AE19" s="19">
        <v>826.01</v>
      </c>
    </row>
    <row r="20" spans="1:31" ht="17.25" customHeight="1">
      <c r="A20" s="60">
        <f t="shared" si="12"/>
        <v>13</v>
      </c>
      <c r="B20" s="201" t="s">
        <v>28</v>
      </c>
      <c r="C20" s="219">
        <f>IF(Simulador_SEM_COPART!C22="","",Simulador_SEM_COPART!C22)</f>
      </c>
      <c r="D20" s="106">
        <f t="shared" si="0"/>
      </c>
      <c r="E20" s="106">
        <f t="shared" si="1"/>
      </c>
      <c r="F20" s="219">
        <f>IF(Simulador_SEM_COPART!D22="","",Simulador_SEM_COPART!D22)</f>
      </c>
      <c r="G20" s="106">
        <f t="shared" si="2"/>
      </c>
      <c r="H20" s="106">
        <f t="shared" si="3"/>
      </c>
      <c r="I20" s="219">
        <f>IF(Simulador_SEM_COPART!E22="","",Simulador_SEM_COPART!E22)</f>
      </c>
      <c r="J20" s="106">
        <f t="shared" si="4"/>
      </c>
      <c r="K20" s="106">
        <f t="shared" si="5"/>
      </c>
      <c r="L20" s="219">
        <f>IF(Simulador_SEM_COPART!F22="","",Simulador_SEM_COPART!F22)</f>
      </c>
      <c r="M20" s="106">
        <f t="shared" si="6"/>
      </c>
      <c r="N20" s="220">
        <f t="shared" si="7"/>
      </c>
      <c r="O20" s="219">
        <f>IF(Simulador_SEM_COPART!G22="","",Simulador_SEM_COPART!G22)</f>
      </c>
      <c r="P20" s="106">
        <f t="shared" si="8"/>
      </c>
      <c r="Q20" s="220">
        <f t="shared" si="9"/>
      </c>
      <c r="R20" s="108">
        <f>IF(Simulador_SEM_COPART!H22="","",Simulador_SEM_COPART!H22)</f>
      </c>
      <c r="S20" s="106">
        <f t="shared" si="10"/>
      </c>
      <c r="T20" s="203">
        <f t="shared" si="11"/>
      </c>
      <c r="U20" s="57"/>
      <c r="V20" s="57"/>
      <c r="W20" s="57"/>
      <c r="X20" s="58"/>
      <c r="Z20" s="19">
        <v>488.51</v>
      </c>
      <c r="AA20" s="19">
        <v>555.26</v>
      </c>
      <c r="AB20" s="19">
        <v>610.16</v>
      </c>
      <c r="AC20" s="19">
        <v>683.33</v>
      </c>
      <c r="AD20" s="19">
        <v>783.78</v>
      </c>
      <c r="AE20" s="19">
        <v>1073.81</v>
      </c>
    </row>
    <row r="21" spans="1:31" ht="17.25" customHeight="1">
      <c r="A21" s="60">
        <f t="shared" si="12"/>
        <v>14</v>
      </c>
      <c r="B21" s="202" t="s">
        <v>29</v>
      </c>
      <c r="C21" s="221">
        <f>IF(Simulador_SEM_COPART!C23="","",Simulador_SEM_COPART!C23)</f>
      </c>
      <c r="D21" s="20">
        <f t="shared" si="0"/>
      </c>
      <c r="E21" s="20">
        <f t="shared" si="1"/>
      </c>
      <c r="F21" s="221">
        <f>IF(Simulador_SEM_COPART!D23="","",Simulador_SEM_COPART!D23)</f>
      </c>
      <c r="G21" s="20">
        <f t="shared" si="2"/>
      </c>
      <c r="H21" s="20">
        <f t="shared" si="3"/>
      </c>
      <c r="I21" s="221">
        <f>IF(Simulador_SEM_COPART!E23="","",Simulador_SEM_COPART!E23)</f>
      </c>
      <c r="J21" s="20">
        <f t="shared" si="4"/>
      </c>
      <c r="K21" s="20">
        <f t="shared" si="5"/>
      </c>
      <c r="L21" s="221">
        <f>IF(Simulador_SEM_COPART!F23="","",Simulador_SEM_COPART!F23)</f>
      </c>
      <c r="M21" s="20">
        <f t="shared" si="6"/>
      </c>
      <c r="N21" s="222">
        <f t="shared" si="7"/>
      </c>
      <c r="O21" s="221">
        <f>IF(Simulador_SEM_COPART!G23="","",Simulador_SEM_COPART!G23)</f>
      </c>
      <c r="P21" s="20">
        <f t="shared" si="8"/>
      </c>
      <c r="Q21" s="222">
        <f t="shared" si="9"/>
      </c>
      <c r="R21" s="109">
        <f>IF(Simulador_SEM_COPART!H23="","",Simulador_SEM_COPART!H23)</f>
      </c>
      <c r="S21" s="20">
        <f t="shared" si="10"/>
      </c>
      <c r="T21" s="204">
        <f t="shared" si="11"/>
      </c>
      <c r="U21" s="57"/>
      <c r="V21" s="57"/>
      <c r="W21" s="57"/>
      <c r="X21" s="58"/>
      <c r="Z21" s="19">
        <v>537.36</v>
      </c>
      <c r="AA21" s="19">
        <v>610.79</v>
      </c>
      <c r="AB21" s="19">
        <v>671.18</v>
      </c>
      <c r="AC21" s="19">
        <v>751.66</v>
      </c>
      <c r="AD21" s="19">
        <v>862.16</v>
      </c>
      <c r="AE21" s="19">
        <v>1181.19</v>
      </c>
    </row>
    <row r="22" spans="1:31" ht="17.25" thickBot="1">
      <c r="A22" s="60">
        <f t="shared" si="12"/>
        <v>15</v>
      </c>
      <c r="B22" s="201" t="s">
        <v>31</v>
      </c>
      <c r="C22" s="292">
        <f>IF(Simulador_SEM_COPART!C24="","",Simulador_SEM_COPART!C24)</f>
      </c>
      <c r="D22" s="107">
        <f t="shared" si="0"/>
      </c>
      <c r="E22" s="107">
        <f t="shared" si="1"/>
      </c>
      <c r="F22" s="292">
        <f>IF(Simulador_SEM_COPART!D24="","",Simulador_SEM_COPART!D24)</f>
      </c>
      <c r="G22" s="107">
        <f t="shared" si="2"/>
      </c>
      <c r="H22" s="107">
        <f t="shared" si="3"/>
      </c>
      <c r="I22" s="292">
        <f>IF(Simulador_SEM_COPART!E24="","",Simulador_SEM_COPART!E24)</f>
      </c>
      <c r="J22" s="107">
        <f t="shared" si="4"/>
      </c>
      <c r="K22" s="107">
        <f t="shared" si="5"/>
      </c>
      <c r="L22" s="223">
        <f>IF(Simulador_SEM_COPART!F24="","",Simulador_SEM_COPART!F24)</f>
      </c>
      <c r="M22" s="224">
        <f t="shared" si="6"/>
      </c>
      <c r="N22" s="225">
        <f t="shared" si="7"/>
      </c>
      <c r="O22" s="223">
        <f>IF(Simulador_SEM_COPART!G24="","",Simulador_SEM_COPART!G24)</f>
      </c>
      <c r="P22" s="224">
        <f t="shared" si="8"/>
      </c>
      <c r="Q22" s="225">
        <f t="shared" si="9"/>
      </c>
      <c r="R22" s="110">
        <f>IF(Simulador_SEM_COPART!H24="","",Simulador_SEM_COPART!H24)</f>
      </c>
      <c r="S22" s="107">
        <f t="shared" si="10"/>
      </c>
      <c r="T22" s="205">
        <f t="shared" si="11"/>
      </c>
      <c r="U22" s="57"/>
      <c r="V22" s="57"/>
      <c r="W22" s="57"/>
      <c r="X22" s="58"/>
      <c r="Z22" s="19">
        <v>920.39</v>
      </c>
      <c r="AA22" s="19">
        <v>1046.16</v>
      </c>
      <c r="AB22" s="19">
        <v>1149.6</v>
      </c>
      <c r="AC22" s="19">
        <v>1287.44</v>
      </c>
      <c r="AD22" s="19">
        <v>1476.71</v>
      </c>
      <c r="AE22" s="19">
        <v>2023.14</v>
      </c>
    </row>
    <row r="23" spans="1:25" ht="17.25" thickBot="1">
      <c r="A23" s="55"/>
      <c r="B23" s="226" t="s">
        <v>14</v>
      </c>
      <c r="C23" s="206">
        <f>SUM(C13:C22)</f>
        <v>0</v>
      </c>
      <c r="D23" s="207" t="s">
        <v>12</v>
      </c>
      <c r="E23" s="207">
        <f>SUM(E13:E22)</f>
        <v>0</v>
      </c>
      <c r="F23" s="206">
        <f>SUM(F13:F22)</f>
        <v>0</v>
      </c>
      <c r="G23" s="207" t="s">
        <v>12</v>
      </c>
      <c r="H23" s="207">
        <f>SUM(H13:H22)</f>
        <v>0</v>
      </c>
      <c r="I23" s="206">
        <f>SUM(I13:I22)</f>
        <v>0</v>
      </c>
      <c r="J23" s="207" t="s">
        <v>12</v>
      </c>
      <c r="K23" s="207">
        <f>SUM(K13:K22)</f>
        <v>0</v>
      </c>
      <c r="L23" s="214">
        <f>SUM(L13:L22)</f>
        <v>0</v>
      </c>
      <c r="M23" s="215" t="s">
        <v>12</v>
      </c>
      <c r="N23" s="215">
        <f>SUM(N13:N22)</f>
        <v>0</v>
      </c>
      <c r="O23" s="214">
        <f>SUM(O13:O22)</f>
        <v>0</v>
      </c>
      <c r="P23" s="215" t="s">
        <v>12</v>
      </c>
      <c r="Q23" s="215">
        <f>SUM(Q13:Q22)</f>
        <v>0</v>
      </c>
      <c r="R23" s="206">
        <f>SUM(R13:R22)</f>
        <v>0</v>
      </c>
      <c r="S23" s="207" t="s">
        <v>12</v>
      </c>
      <c r="T23" s="208">
        <f>SUM(T13:T22)</f>
        <v>0</v>
      </c>
      <c r="U23" s="293">
        <f>SUM(C23,F23,I23,L23,O23,R23)</f>
        <v>0</v>
      </c>
      <c r="V23" s="57"/>
      <c r="W23" s="57"/>
      <c r="X23" s="58"/>
      <c r="Y23" s="5"/>
    </row>
    <row r="24" spans="1:24" ht="17.25" thickTop="1">
      <c r="A24" s="55"/>
      <c r="B24" s="61" t="s">
        <v>33</v>
      </c>
      <c r="C24" s="284"/>
      <c r="D24" s="284"/>
      <c r="E24" s="284"/>
      <c r="F24" s="294"/>
      <c r="G24" s="294"/>
      <c r="H24" s="294"/>
      <c r="I24" s="59"/>
      <c r="J24" s="59"/>
      <c r="K24" s="62"/>
      <c r="L24" s="62"/>
      <c r="M24" s="62"/>
      <c r="N24" s="62"/>
      <c r="O24" s="59"/>
      <c r="P24" s="59"/>
      <c r="Q24" s="62"/>
      <c r="R24" s="62"/>
      <c r="S24" s="59"/>
      <c r="T24" s="59"/>
      <c r="U24" s="59"/>
      <c r="V24" s="59"/>
      <c r="W24" s="59"/>
      <c r="X24" s="63"/>
    </row>
    <row r="25" spans="1:26" ht="17.25">
      <c r="A25" s="55"/>
      <c r="B25" s="59"/>
      <c r="C25" s="59"/>
      <c r="D25" s="59"/>
      <c r="E25" s="59"/>
      <c r="F25" s="59"/>
      <c r="G25" s="59"/>
      <c r="H25" s="59"/>
      <c r="I25" s="64"/>
      <c r="J25" s="64"/>
      <c r="K25" s="64"/>
      <c r="L25" s="64"/>
      <c r="M25" s="64"/>
      <c r="N25" s="64"/>
      <c r="O25" s="64"/>
      <c r="P25" s="59"/>
      <c r="Q25" s="313" t="s">
        <v>52</v>
      </c>
      <c r="R25" s="314"/>
      <c r="S25" s="306">
        <f>SUM(E23,K23,N23,Q23,T23)</f>
        <v>0</v>
      </c>
      <c r="T25" s="307"/>
      <c r="U25" s="57"/>
      <c r="V25" s="57"/>
      <c r="W25" s="57"/>
      <c r="X25" s="58"/>
      <c r="Z25" s="19"/>
    </row>
    <row r="26" spans="1:26" ht="18" thickBot="1">
      <c r="A26" s="55"/>
      <c r="B26" s="65"/>
      <c r="C26" s="65"/>
      <c r="D26" s="65"/>
      <c r="E26" s="65"/>
      <c r="F26" s="65"/>
      <c r="G26" s="65"/>
      <c r="H26" s="65"/>
      <c r="I26" s="64"/>
      <c r="J26" s="64"/>
      <c r="K26" s="64"/>
      <c r="L26" s="64"/>
      <c r="M26" s="64"/>
      <c r="N26" s="59"/>
      <c r="O26" s="59"/>
      <c r="P26" s="59"/>
      <c r="Q26" s="59"/>
      <c r="R26" s="59"/>
      <c r="S26" s="59"/>
      <c r="T26" s="66"/>
      <c r="U26" s="57"/>
      <c r="V26" s="57"/>
      <c r="W26" s="57"/>
      <c r="X26" s="67"/>
      <c r="Z26" s="19"/>
    </row>
    <row r="27" spans="1:26" ht="17.25">
      <c r="A27" s="55"/>
      <c r="B27" s="65"/>
      <c r="C27" s="65"/>
      <c r="D27" s="65"/>
      <c r="E27" s="65"/>
      <c r="F27" s="65"/>
      <c r="G27" s="65"/>
      <c r="H27" s="65"/>
      <c r="I27" s="64"/>
      <c r="J27" s="64"/>
      <c r="K27" s="64"/>
      <c r="L27" s="317" t="s">
        <v>56</v>
      </c>
      <c r="M27" s="318"/>
      <c r="N27" s="318"/>
      <c r="O27" s="275" t="s">
        <v>34</v>
      </c>
      <c r="P27" s="308" t="s">
        <v>35</v>
      </c>
      <c r="Q27" s="308"/>
      <c r="R27" s="308"/>
      <c r="S27" s="308" t="s">
        <v>36</v>
      </c>
      <c r="T27" s="309"/>
      <c r="U27" s="57"/>
      <c r="V27" s="57"/>
      <c r="W27" s="57"/>
      <c r="X27" s="58"/>
      <c r="Z27" s="19"/>
    </row>
    <row r="28" spans="1:26" ht="17.25">
      <c r="A28" s="55"/>
      <c r="B28" s="65"/>
      <c r="C28" s="65"/>
      <c r="D28" s="65"/>
      <c r="E28" s="65"/>
      <c r="F28" s="65"/>
      <c r="G28" s="65"/>
      <c r="H28" s="65"/>
      <c r="I28" s="64"/>
      <c r="J28" s="64"/>
      <c r="K28" s="64"/>
      <c r="L28" s="319" t="s">
        <v>53</v>
      </c>
      <c r="M28" s="320"/>
      <c r="N28" s="321"/>
      <c r="O28" s="276">
        <f>Simulador_SEM_COPART!F31</f>
        <v>0</v>
      </c>
      <c r="P28" s="326">
        <v>15</v>
      </c>
      <c r="Q28" s="327"/>
      <c r="R28" s="327"/>
      <c r="S28" s="339">
        <f>IF(O28="","",P28*O28)</f>
        <v>0</v>
      </c>
      <c r="T28" s="340"/>
      <c r="U28" s="57"/>
      <c r="V28" s="57"/>
      <c r="W28" s="57"/>
      <c r="X28" s="58"/>
      <c r="Z28" s="19"/>
    </row>
    <row r="29" spans="1:26" ht="18" thickBot="1">
      <c r="A29" s="55"/>
      <c r="B29" s="59"/>
      <c r="C29" s="59"/>
      <c r="D29" s="59"/>
      <c r="E29" s="59"/>
      <c r="F29" s="59"/>
      <c r="G29" s="59"/>
      <c r="H29" s="59"/>
      <c r="I29" s="59"/>
      <c r="J29" s="64"/>
      <c r="K29" s="64"/>
      <c r="L29" s="323" t="s">
        <v>54</v>
      </c>
      <c r="M29" s="324"/>
      <c r="N29" s="325"/>
      <c r="O29" s="277">
        <f>Simulador_SEM_COPART!F33</f>
        <v>0</v>
      </c>
      <c r="P29" s="328">
        <v>10</v>
      </c>
      <c r="Q29" s="329"/>
      <c r="R29" s="330"/>
      <c r="S29" s="335">
        <f>IF(O29="","",P29*O29)</f>
        <v>0</v>
      </c>
      <c r="T29" s="336"/>
      <c r="U29" s="57"/>
      <c r="V29" s="57"/>
      <c r="W29" s="57"/>
      <c r="X29" s="58"/>
      <c r="Z29" s="19"/>
    </row>
    <row r="30" spans="1:26" ht="17.25">
      <c r="A30" s="55"/>
      <c r="B30" s="59"/>
      <c r="C30" s="59"/>
      <c r="D30" s="59"/>
      <c r="E30" s="59"/>
      <c r="F30" s="59"/>
      <c r="G30" s="59"/>
      <c r="H30" s="59"/>
      <c r="I30" s="59"/>
      <c r="J30" s="64"/>
      <c r="K30" s="64"/>
      <c r="L30" s="64"/>
      <c r="M30" s="64"/>
      <c r="N30" s="51"/>
      <c r="O30" s="51"/>
      <c r="P30" s="51"/>
      <c r="Q30" s="51"/>
      <c r="R30" s="51"/>
      <c r="S30" s="51"/>
      <c r="T30" s="51"/>
      <c r="U30" s="57"/>
      <c r="V30" s="57"/>
      <c r="W30" s="57"/>
      <c r="X30" s="58"/>
      <c r="Z30" s="19"/>
    </row>
    <row r="31" spans="1:26" ht="17.25">
      <c r="A31" s="55"/>
      <c r="B31" s="68"/>
      <c r="C31" s="68"/>
      <c r="D31" s="68"/>
      <c r="E31" s="68"/>
      <c r="F31" s="68"/>
      <c r="G31" s="68"/>
      <c r="H31" s="68"/>
      <c r="I31" s="59"/>
      <c r="J31" s="64"/>
      <c r="K31" s="64"/>
      <c r="L31" s="64"/>
      <c r="M31" s="64"/>
      <c r="N31" s="51"/>
      <c r="O31" s="51"/>
      <c r="P31" s="322" t="s">
        <v>55</v>
      </c>
      <c r="Q31" s="322"/>
      <c r="R31" s="322"/>
      <c r="S31" s="315">
        <f>S28+S29</f>
        <v>0</v>
      </c>
      <c r="T31" s="315"/>
      <c r="U31" s="57"/>
      <c r="V31" s="57"/>
      <c r="W31" s="57"/>
      <c r="X31" s="58"/>
      <c r="Z31" s="19"/>
    </row>
    <row r="32" spans="1:31" s="69" customFormat="1" ht="18" thickBot="1">
      <c r="A32" s="55"/>
      <c r="B32" s="59"/>
      <c r="C32" s="59"/>
      <c r="D32" s="59"/>
      <c r="E32" s="59"/>
      <c r="F32" s="59"/>
      <c r="G32" s="59"/>
      <c r="H32" s="59"/>
      <c r="I32" s="59"/>
      <c r="J32" s="64"/>
      <c r="K32" s="64"/>
      <c r="L32" s="64"/>
      <c r="M32" s="64"/>
      <c r="N32" s="51"/>
      <c r="O32" s="51"/>
      <c r="P32" s="51"/>
      <c r="Q32" s="51"/>
      <c r="R32" s="51"/>
      <c r="S32" s="51"/>
      <c r="T32" s="51"/>
      <c r="U32" s="57"/>
      <c r="V32" s="57"/>
      <c r="W32" s="57"/>
      <c r="X32" s="58"/>
      <c r="Y32" s="3"/>
      <c r="Z32" s="19"/>
      <c r="AA32" s="3"/>
      <c r="AB32" s="3"/>
      <c r="AC32" s="3"/>
      <c r="AD32" s="3"/>
      <c r="AE32" s="3"/>
    </row>
    <row r="33" spans="1:26" ht="17.25">
      <c r="A33" s="55"/>
      <c r="B33" s="59"/>
      <c r="C33" s="59"/>
      <c r="D33" s="59"/>
      <c r="E33" s="59"/>
      <c r="F33" s="59"/>
      <c r="G33" s="59"/>
      <c r="H33" s="59"/>
      <c r="I33" s="59"/>
      <c r="J33" s="64"/>
      <c r="K33" s="64"/>
      <c r="L33" s="341" t="s">
        <v>68</v>
      </c>
      <c r="M33" s="342"/>
      <c r="N33" s="342"/>
      <c r="O33" s="275" t="s">
        <v>34</v>
      </c>
      <c r="P33" s="308" t="s">
        <v>35</v>
      </c>
      <c r="Q33" s="308"/>
      <c r="R33" s="308"/>
      <c r="S33" s="311" t="s">
        <v>36</v>
      </c>
      <c r="T33" s="312"/>
      <c r="U33" s="57"/>
      <c r="V33" s="57"/>
      <c r="W33" s="57"/>
      <c r="X33" s="58"/>
      <c r="Z33" s="19"/>
    </row>
    <row r="34" spans="1:26" ht="18" thickBot="1">
      <c r="A34" s="55"/>
      <c r="B34" s="71"/>
      <c r="C34" s="71"/>
      <c r="D34" s="71"/>
      <c r="E34" s="71"/>
      <c r="F34" s="71"/>
      <c r="G34" s="71"/>
      <c r="H34" s="71"/>
      <c r="I34" s="59"/>
      <c r="J34" s="64"/>
      <c r="K34" s="64"/>
      <c r="L34" s="343"/>
      <c r="M34" s="344"/>
      <c r="N34" s="344"/>
      <c r="O34" s="278">
        <f>Simulador_SEM_COPART!F29</f>
        <v>0</v>
      </c>
      <c r="P34" s="346">
        <v>10</v>
      </c>
      <c r="Q34" s="347"/>
      <c r="R34" s="348"/>
      <c r="S34" s="337">
        <f>IF(O34="","",P34*O34)</f>
        <v>0</v>
      </c>
      <c r="T34" s="338"/>
      <c r="U34" s="57"/>
      <c r="V34" s="57"/>
      <c r="W34" s="57"/>
      <c r="X34" s="58"/>
      <c r="Z34" s="19"/>
    </row>
    <row r="35" spans="1:31" s="69" customFormat="1" ht="17.25">
      <c r="A35" s="55"/>
      <c r="B35" s="59"/>
      <c r="C35" s="59"/>
      <c r="D35" s="59"/>
      <c r="E35" s="59"/>
      <c r="F35" s="59"/>
      <c r="G35" s="59"/>
      <c r="H35" s="59"/>
      <c r="I35" s="72"/>
      <c r="J35" s="64"/>
      <c r="K35" s="64"/>
      <c r="L35" s="345" t="s">
        <v>39</v>
      </c>
      <c r="M35" s="345"/>
      <c r="N35" s="345"/>
      <c r="O35" s="59"/>
      <c r="P35" s="59"/>
      <c r="Q35" s="59"/>
      <c r="R35" s="73"/>
      <c r="S35" s="59"/>
      <c r="T35" s="59"/>
      <c r="U35" s="57"/>
      <c r="V35" s="57"/>
      <c r="W35" s="57"/>
      <c r="X35" s="63"/>
      <c r="Y35" s="3"/>
      <c r="Z35" s="3"/>
      <c r="AA35" s="3"/>
      <c r="AB35" s="3"/>
      <c r="AC35" s="3"/>
      <c r="AD35" s="3"/>
      <c r="AE35" s="3"/>
    </row>
    <row r="36" spans="1:24" ht="17.25">
      <c r="A36" s="55"/>
      <c r="B36" s="59"/>
      <c r="C36" s="59"/>
      <c r="D36" s="59"/>
      <c r="E36" s="59"/>
      <c r="F36" s="59"/>
      <c r="G36" s="59"/>
      <c r="H36" s="59"/>
      <c r="I36" s="64"/>
      <c r="J36" s="64"/>
      <c r="K36" s="64"/>
      <c r="L36" s="64"/>
      <c r="M36" s="64"/>
      <c r="N36" s="51"/>
      <c r="O36" s="51"/>
      <c r="P36" s="333" t="s">
        <v>20</v>
      </c>
      <c r="Q36" s="334"/>
      <c r="R36" s="334"/>
      <c r="S36" s="331">
        <f>S25+S31+S34</f>
        <v>0</v>
      </c>
      <c r="T36" s="332"/>
      <c r="U36" s="57"/>
      <c r="V36" s="57"/>
      <c r="W36" s="57"/>
      <c r="X36" s="63"/>
    </row>
    <row r="37" spans="1:24" ht="17.25">
      <c r="A37" s="55"/>
      <c r="B37" s="59"/>
      <c r="C37" s="59"/>
      <c r="D37" s="59"/>
      <c r="E37" s="59"/>
      <c r="F37" s="59"/>
      <c r="G37" s="59"/>
      <c r="H37" s="59"/>
      <c r="I37" s="64"/>
      <c r="J37" s="64"/>
      <c r="K37" s="64"/>
      <c r="L37" s="64"/>
      <c r="M37" s="64"/>
      <c r="N37" s="74"/>
      <c r="O37" s="74"/>
      <c r="P37" s="64"/>
      <c r="Q37" s="75"/>
      <c r="R37" s="75"/>
      <c r="S37" s="59"/>
      <c r="T37" s="59"/>
      <c r="U37" s="59"/>
      <c r="V37" s="59"/>
      <c r="W37" s="59"/>
      <c r="X37" s="58"/>
    </row>
    <row r="38" spans="1:24" ht="15.75">
      <c r="A38" s="55"/>
      <c r="B38" s="76"/>
      <c r="C38" s="76"/>
      <c r="D38" s="76"/>
      <c r="E38" s="76"/>
      <c r="F38" s="76"/>
      <c r="G38" s="76"/>
      <c r="H38" s="76"/>
      <c r="I38" s="74"/>
      <c r="J38" s="75"/>
      <c r="K38" s="75"/>
      <c r="L38" s="64"/>
      <c r="M38" s="51"/>
      <c r="N38" s="51"/>
      <c r="O38" s="51"/>
      <c r="P38" s="64"/>
      <c r="Q38" s="75"/>
      <c r="R38" s="75"/>
      <c r="S38" s="59"/>
      <c r="T38" s="59"/>
      <c r="U38" s="59"/>
      <c r="V38" s="59"/>
      <c r="W38" s="59"/>
      <c r="X38" s="63"/>
    </row>
    <row r="39" spans="1:24" ht="15.75">
      <c r="A39" s="55"/>
      <c r="B39" s="76" t="s">
        <v>88</v>
      </c>
      <c r="C39" s="76"/>
      <c r="D39" s="76"/>
      <c r="E39" s="76"/>
      <c r="F39" s="76"/>
      <c r="G39" s="76"/>
      <c r="H39" s="76"/>
      <c r="I39" s="74"/>
      <c r="J39" s="75"/>
      <c r="K39" s="75"/>
      <c r="L39" s="64"/>
      <c r="M39" s="51"/>
      <c r="N39" s="51"/>
      <c r="O39" s="51"/>
      <c r="P39" s="64"/>
      <c r="Q39" s="75"/>
      <c r="R39" s="75"/>
      <c r="S39" s="59"/>
      <c r="T39" s="59"/>
      <c r="U39" s="59"/>
      <c r="V39" s="59"/>
      <c r="W39" s="59"/>
      <c r="X39" s="63"/>
    </row>
    <row r="40" spans="1:24" ht="21.75" customHeight="1" thickBot="1">
      <c r="A40" s="7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79"/>
      <c r="R40" s="79"/>
      <c r="S40" s="79"/>
      <c r="T40" s="79"/>
      <c r="U40" s="78"/>
      <c r="V40" s="78"/>
      <c r="W40" s="78"/>
      <c r="X40" s="80"/>
    </row>
    <row r="41" spans="1:20" ht="16.5" hidden="1" thickTop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ht="16.5" hidden="1" thickTop="1"/>
    <row r="43" ht="16.5" hidden="1" thickTop="1"/>
    <row r="44" ht="16.5" hidden="1" thickTop="1"/>
    <row r="45" ht="16.5" hidden="1" thickTop="1"/>
    <row r="46" ht="16.5" hidden="1" thickTop="1"/>
    <row r="47" ht="16.5" hidden="1" thickTop="1"/>
    <row r="48" ht="16.5" hidden="1" thickTop="1"/>
    <row r="49" ht="16.5" hidden="1" thickTop="1"/>
    <row r="50" ht="16.5" hidden="1" thickTop="1"/>
    <row r="51" ht="16.5" hidden="1" thickTop="1"/>
    <row r="52" ht="16.5" hidden="1" thickTop="1"/>
  </sheetData>
  <sheetProtection password="A172" sheet="1" objects="1" scenarios="1" selectLockedCells="1" selectUnlockedCells="1"/>
  <mergeCells count="45">
    <mergeCell ref="C6:T6"/>
    <mergeCell ref="C7:T7"/>
    <mergeCell ref="I8:T8"/>
    <mergeCell ref="F8:H8"/>
    <mergeCell ref="F9:H9"/>
    <mergeCell ref="F10:H10"/>
    <mergeCell ref="F11:H11"/>
    <mergeCell ref="I9:K9"/>
    <mergeCell ref="I10:K10"/>
    <mergeCell ref="I11:K11"/>
    <mergeCell ref="C8:E8"/>
    <mergeCell ref="C9:E9"/>
    <mergeCell ref="C10:E10"/>
    <mergeCell ref="C11:E11"/>
    <mergeCell ref="L11:N11"/>
    <mergeCell ref="Z12:AF12"/>
    <mergeCell ref="R11:T11"/>
    <mergeCell ref="O9:Q9"/>
    <mergeCell ref="L9:N9"/>
    <mergeCell ref="R9:T9"/>
    <mergeCell ref="S36:T36"/>
    <mergeCell ref="P36:R36"/>
    <mergeCell ref="S29:T29"/>
    <mergeCell ref="S34:T34"/>
    <mergeCell ref="S28:T28"/>
    <mergeCell ref="L10:N10"/>
    <mergeCell ref="L33:N34"/>
    <mergeCell ref="L35:N35"/>
    <mergeCell ref="P34:R34"/>
    <mergeCell ref="P33:R33"/>
    <mergeCell ref="L27:N27"/>
    <mergeCell ref="L28:N28"/>
    <mergeCell ref="P31:R31"/>
    <mergeCell ref="L29:N29"/>
    <mergeCell ref="P27:R27"/>
    <mergeCell ref="P28:R28"/>
    <mergeCell ref="P29:R29"/>
    <mergeCell ref="S25:T25"/>
    <mergeCell ref="S27:T27"/>
    <mergeCell ref="O10:Q10"/>
    <mergeCell ref="O11:Q11"/>
    <mergeCell ref="S33:T33"/>
    <mergeCell ref="Q25:R25"/>
    <mergeCell ref="S31:T31"/>
    <mergeCell ref="R10:T1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1:CP71"/>
  <sheetViews>
    <sheetView showGridLines="0" showRowColHeaders="0" zoomScalePageLayoutView="0" workbookViewId="0" topLeftCell="A1">
      <selection activeCell="C15" sqref="C15"/>
    </sheetView>
  </sheetViews>
  <sheetFormatPr defaultColWidth="0" defaultRowHeight="12.75" zeroHeight="1"/>
  <cols>
    <col min="1" max="1" width="3.8515625" style="48" customWidth="1"/>
    <col min="2" max="2" width="17.00390625" style="48" customWidth="1"/>
    <col min="3" max="3" width="21.7109375" style="48" customWidth="1"/>
    <col min="4" max="5" width="21.7109375" style="12" customWidth="1"/>
    <col min="6" max="6" width="7.140625" style="48" customWidth="1"/>
    <col min="7" max="7" width="4.7109375" style="48" customWidth="1"/>
    <col min="8" max="8" width="0" style="48" hidden="1" customWidth="1"/>
    <col min="9" max="9" width="7.00390625" style="48" customWidth="1"/>
    <col min="10" max="16384" width="0" style="12" hidden="1" customWidth="1"/>
  </cols>
  <sheetData>
    <row r="1" spans="4:5" ht="15.75">
      <c r="D1" s="48"/>
      <c r="E1" s="48"/>
    </row>
    <row r="2" spans="3:8" ht="15.75">
      <c r="C2" s="111"/>
      <c r="D2" s="111"/>
      <c r="E2" s="111"/>
      <c r="F2" s="111"/>
      <c r="G2" s="111"/>
      <c r="H2" s="24"/>
    </row>
    <row r="3" spans="3:8" ht="15.75">
      <c r="C3" s="111"/>
      <c r="D3" s="111"/>
      <c r="E3" s="111"/>
      <c r="F3" s="111"/>
      <c r="G3" s="111"/>
      <c r="H3" s="24"/>
    </row>
    <row r="4" spans="3:8" ht="15.75">
      <c r="C4" s="111"/>
      <c r="D4" s="111"/>
      <c r="E4" s="111"/>
      <c r="F4" s="111"/>
      <c r="G4" s="111"/>
      <c r="H4" s="24"/>
    </row>
    <row r="5" spans="4:94" ht="16.5" thickBot="1">
      <c r="D5" s="48"/>
      <c r="E5" s="48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</row>
    <row r="6" spans="2:94" ht="16.5" thickBot="1">
      <c r="B6" s="370" t="s">
        <v>37</v>
      </c>
      <c r="C6" s="371"/>
      <c r="D6" s="113">
        <v>43745</v>
      </c>
      <c r="E6" s="48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</row>
    <row r="7" spans="4:94" ht="16.5" thickBot="1">
      <c r="D7" s="48"/>
      <c r="E7" s="48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</row>
    <row r="8" spans="3:94" ht="18" customHeight="1" thickBot="1" thickTop="1">
      <c r="C8" s="361" t="s">
        <v>70</v>
      </c>
      <c r="D8" s="362"/>
      <c r="E8" s="363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</row>
    <row r="9" spans="2:94" ht="18" customHeight="1" thickTop="1">
      <c r="B9" s="132" t="s">
        <v>47</v>
      </c>
      <c r="C9" s="364" t="s">
        <v>50</v>
      </c>
      <c r="D9" s="365"/>
      <c r="E9" s="366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</row>
    <row r="10" spans="2:94" ht="18" customHeight="1">
      <c r="B10" s="133" t="s">
        <v>48</v>
      </c>
      <c r="C10" s="367" t="s">
        <v>59</v>
      </c>
      <c r="D10" s="368"/>
      <c r="E10" s="369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</row>
    <row r="11" spans="2:94" ht="18" customHeight="1">
      <c r="B11" s="133" t="s">
        <v>46</v>
      </c>
      <c r="C11" s="137" t="s">
        <v>60</v>
      </c>
      <c r="D11" s="138" t="s">
        <v>61</v>
      </c>
      <c r="E11" s="139" t="s">
        <v>62</v>
      </c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</row>
    <row r="12" spans="2:94" ht="18" customHeight="1">
      <c r="B12" s="133" t="s">
        <v>45</v>
      </c>
      <c r="C12" s="137" t="s">
        <v>63</v>
      </c>
      <c r="D12" s="138" t="s">
        <v>65</v>
      </c>
      <c r="E12" s="139" t="s">
        <v>64</v>
      </c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</row>
    <row r="13" spans="2:94" ht="18" customHeight="1">
      <c r="B13" s="133" t="s">
        <v>44</v>
      </c>
      <c r="C13" s="137" t="s">
        <v>17</v>
      </c>
      <c r="D13" s="138" t="s">
        <v>51</v>
      </c>
      <c r="E13" s="139" t="s">
        <v>51</v>
      </c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2:5" ht="18" customHeight="1" thickBot="1">
      <c r="B14" s="134" t="s">
        <v>15</v>
      </c>
      <c r="C14" s="140" t="s">
        <v>43</v>
      </c>
      <c r="D14" s="141" t="s">
        <v>57</v>
      </c>
      <c r="E14" s="142" t="s">
        <v>43</v>
      </c>
    </row>
    <row r="15" spans="2:5" ht="18" customHeight="1" thickTop="1">
      <c r="B15" s="135" t="s">
        <v>2</v>
      </c>
      <c r="C15" s="120"/>
      <c r="D15" s="121"/>
      <c r="E15" s="122"/>
    </row>
    <row r="16" spans="2:5" ht="18" customHeight="1">
      <c r="B16" s="135" t="s">
        <v>3</v>
      </c>
      <c r="C16" s="123"/>
      <c r="D16" s="124"/>
      <c r="E16" s="125"/>
    </row>
    <row r="17" spans="2:5" ht="18" customHeight="1">
      <c r="B17" s="135" t="s">
        <v>4</v>
      </c>
      <c r="C17" s="123"/>
      <c r="D17" s="124"/>
      <c r="E17" s="125"/>
    </row>
    <row r="18" spans="2:5" ht="18" customHeight="1">
      <c r="B18" s="135" t="s">
        <v>5</v>
      </c>
      <c r="C18" s="123"/>
      <c r="D18" s="124"/>
      <c r="E18" s="125"/>
    </row>
    <row r="19" spans="2:5" ht="18" customHeight="1">
      <c r="B19" s="135" t="s">
        <v>6</v>
      </c>
      <c r="C19" s="123"/>
      <c r="D19" s="124"/>
      <c r="E19" s="125"/>
    </row>
    <row r="20" spans="2:5" ht="18" customHeight="1">
      <c r="B20" s="135" t="s">
        <v>7</v>
      </c>
      <c r="C20" s="123"/>
      <c r="D20" s="124"/>
      <c r="E20" s="125"/>
    </row>
    <row r="21" spans="2:5" ht="18" customHeight="1">
      <c r="B21" s="135" t="s">
        <v>8</v>
      </c>
      <c r="C21" s="123"/>
      <c r="D21" s="124"/>
      <c r="E21" s="125"/>
    </row>
    <row r="22" spans="2:5" ht="18" customHeight="1">
      <c r="B22" s="135" t="s">
        <v>9</v>
      </c>
      <c r="C22" s="123"/>
      <c r="D22" s="124"/>
      <c r="E22" s="125"/>
    </row>
    <row r="23" spans="2:5" ht="18" customHeight="1">
      <c r="B23" s="135" t="s">
        <v>10</v>
      </c>
      <c r="C23" s="123"/>
      <c r="D23" s="124"/>
      <c r="E23" s="125"/>
    </row>
    <row r="24" spans="2:5" ht="18" customHeight="1" thickBot="1">
      <c r="B24" s="136" t="s">
        <v>18</v>
      </c>
      <c r="C24" s="126"/>
      <c r="D24" s="127"/>
      <c r="E24" s="128"/>
    </row>
    <row r="25" spans="2:5" ht="18" customHeight="1" thickBot="1" thickTop="1">
      <c r="B25" s="136" t="s">
        <v>11</v>
      </c>
      <c r="C25" s="129">
        <f>SUM(C15:C24)</f>
        <v>0</v>
      </c>
      <c r="D25" s="130">
        <f>SUM(D15:D24)</f>
        <v>0</v>
      </c>
      <c r="E25" s="131">
        <f>SUM(E15:E24)</f>
        <v>0</v>
      </c>
    </row>
    <row r="26" spans="4:5" ht="17.25" thickBot="1" thickTop="1">
      <c r="D26" s="48"/>
      <c r="E26" s="48"/>
    </row>
    <row r="27" spans="2:5" ht="18" customHeight="1" thickBot="1" thickTop="1">
      <c r="B27" s="118" t="s">
        <v>19</v>
      </c>
      <c r="C27" s="119"/>
      <c r="D27" s="119"/>
      <c r="E27" s="143">
        <f>SUM(C25:E25)</f>
        <v>0</v>
      </c>
    </row>
    <row r="28" spans="4:5" ht="18" customHeight="1" thickBot="1" thickTop="1">
      <c r="D28" s="48"/>
      <c r="E28" s="48"/>
    </row>
    <row r="29" spans="2:5" ht="18" customHeight="1" thickBot="1" thickTop="1">
      <c r="B29" s="118" t="s">
        <v>16</v>
      </c>
      <c r="C29" s="119"/>
      <c r="D29" s="119"/>
      <c r="E29" s="26"/>
    </row>
    <row r="30" spans="2:5" ht="18" customHeight="1" thickBot="1" thickTop="1">
      <c r="B30" s="117"/>
      <c r="C30" s="117"/>
      <c r="D30" s="117"/>
      <c r="E30" s="115"/>
    </row>
    <row r="31" spans="2:5" ht="18" customHeight="1" thickBot="1" thickTop="1">
      <c r="B31" s="118" t="s">
        <v>66</v>
      </c>
      <c r="C31" s="119"/>
      <c r="D31" s="119"/>
      <c r="E31" s="26"/>
    </row>
    <row r="32" spans="2:5" ht="18" customHeight="1" thickBot="1" thickTop="1">
      <c r="B32" s="116"/>
      <c r="C32" s="116"/>
      <c r="D32" s="116"/>
      <c r="E32" s="115"/>
    </row>
    <row r="33" spans="2:5" ht="18" customHeight="1" thickBot="1" thickTop="1">
      <c r="B33" s="118" t="s">
        <v>67</v>
      </c>
      <c r="C33" s="119"/>
      <c r="D33" s="119"/>
      <c r="E33" s="26"/>
    </row>
    <row r="34" spans="2:5" ht="16.5" thickTop="1">
      <c r="B34" s="115">
        <f aca="true" t="shared" si="0" ref="B34:D35">IF(E33&gt;E23,"Cobertura Dental: Quantidade maior que total de clientes.","")</f>
      </c>
      <c r="C34" s="115">
        <f t="shared" si="0"/>
      </c>
      <c r="D34" s="115">
        <f t="shared" si="0"/>
      </c>
      <c r="E34" s="115">
        <f>IF(I33&gt;I23,"Cobertura Dental: Quantidade maior que total de clientes.","")</f>
      </c>
    </row>
    <row r="35" spans="2:5" ht="15.75">
      <c r="B35" s="115">
        <f t="shared" si="0"/>
      </c>
      <c r="C35" s="115">
        <f t="shared" si="0"/>
      </c>
      <c r="D35" s="115">
        <f t="shared" si="0"/>
      </c>
      <c r="E35" s="115">
        <f>IF(I34&gt;I24,"Cobertura Dental: Quantidade maior que total de clientes.","")</f>
      </c>
    </row>
    <row r="36" spans="2:5" ht="15.75" hidden="1">
      <c r="B36" s="115"/>
      <c r="C36" s="115">
        <f aca="true" t="shared" si="1" ref="C36:D38">IF(F35&gt;F25,"Cobertura Dental: Quantidade maior que total de clientes.","")</f>
      </c>
      <c r="D36" s="25">
        <f t="shared" si="1"/>
      </c>
      <c r="E36" s="25">
        <f>IF(I35&gt;I25,"Cobertura Dental: Quantidade maior que total de clientes.","")</f>
      </c>
    </row>
    <row r="37" spans="2:5" ht="18.75" customHeight="1" hidden="1">
      <c r="B37" s="115">
        <f>IF(E36&gt;E26,"Cobertura Dental: Quantidade maior que total de clientes.","")</f>
      </c>
      <c r="C37" s="115">
        <f t="shared" si="1"/>
      </c>
      <c r="D37" s="25">
        <f t="shared" si="1"/>
      </c>
      <c r="E37" s="25">
        <f>IF(I36&gt;I26,"Cobertura Dental: Quantidade maior que total de clientes.","")</f>
      </c>
    </row>
    <row r="38" spans="2:5" ht="15.75" hidden="1">
      <c r="B38" s="115"/>
      <c r="C38" s="115">
        <f t="shared" si="1"/>
      </c>
      <c r="D38" s="25">
        <f t="shared" si="1"/>
      </c>
      <c r="E38" s="25">
        <f>IF(I37&gt;I27,"Cobertura Dental: Quantidade maior que total de clientes.","")</f>
      </c>
    </row>
    <row r="39" spans="4:5" ht="15.75" hidden="1">
      <c r="D39" s="24"/>
      <c r="E39" s="24"/>
    </row>
    <row r="40" spans="4:5" ht="15.75" hidden="1">
      <c r="D40" s="24"/>
      <c r="E40" s="24"/>
    </row>
    <row r="41" spans="4:5" ht="15.75" hidden="1">
      <c r="D41" s="24"/>
      <c r="E41" s="24"/>
    </row>
    <row r="42" spans="4:5" ht="15.75" hidden="1">
      <c r="D42" s="24"/>
      <c r="E42" s="24"/>
    </row>
    <row r="43" ht="15.75" hidden="1"/>
    <row r="44" ht="15.75" hidden="1">
      <c r="B44" s="48">
        <f>IF(AND(E27&gt;=30,E27&lt;=99),1,0)</f>
        <v>0</v>
      </c>
    </row>
    <row r="45" ht="15.75" hidden="1">
      <c r="B45" s="197">
        <f ca="1">TODAY()</f>
        <v>43727</v>
      </c>
    </row>
    <row r="46" spans="2:3" ht="15.75" hidden="1">
      <c r="B46" s="48">
        <f>D6-B45</f>
        <v>18</v>
      </c>
      <c r="C46" s="198"/>
    </row>
    <row r="47" ht="16.5" customHeight="1" hidden="1">
      <c r="B47" s="48">
        <f>IF(B46&lt;=0,0,1)</f>
        <v>1</v>
      </c>
    </row>
    <row r="48" ht="15.75" hidden="1">
      <c r="B48" s="48" t="str">
        <f>IF(AND(E27&gt;=30,E27&lt;=99,B47=1),"OK","ERRO")</f>
        <v>ERRO</v>
      </c>
    </row>
    <row r="49" ht="15.75" hidden="1">
      <c r="B49" s="48">
        <f>IF(OR(E31="",AND(E31&gt;=0,E31&lt;=99)),1,0)</f>
        <v>1</v>
      </c>
    </row>
    <row r="50" ht="15.75" hidden="1">
      <c r="B50" s="48">
        <f>IF(OR(E37="",AND(E37&gt;=0,E37&lt;=99)),1,0)</f>
        <v>1</v>
      </c>
    </row>
    <row r="51" ht="15.75" hidden="1">
      <c r="B51" s="48">
        <f>IF(AND(B49=1,B50=1),1,0)</f>
        <v>1</v>
      </c>
    </row>
    <row r="52" ht="15.75" hidden="1">
      <c r="B52" s="48">
        <f>IF(ISERROR(IF(AND(B48="OK",E29&lt;&gt;"",B44=1,E29&lt;=E27,B51=1),1,0)),0,(IF(AND(B48="OK",E29&lt;&gt;"",B44=1,E29&lt;=E27,B51=1),1,0)))</f>
        <v>0</v>
      </c>
    </row>
    <row r="53" ht="15.75" hidden="1">
      <c r="B53" s="48">
        <f>IF(AND(B52=1,K18&gt;=6,OR(BP56=3,BP56=4)),1,IF(AND(B52=1,K18&lt;6,BP56&gt;=5),1,0))</f>
        <v>0</v>
      </c>
    </row>
    <row r="54" ht="15.75" hidden="1"/>
    <row r="55" ht="15.75" hidden="1"/>
    <row r="56" spans="7:9" ht="15.75" hidden="1">
      <c r="G56" s="112"/>
      <c r="H56" s="112"/>
      <c r="I56" s="112"/>
    </row>
    <row r="57" spans="7:9" ht="15.75" hidden="1">
      <c r="G57" s="112"/>
      <c r="H57" s="112"/>
      <c r="I57" s="112"/>
    </row>
    <row r="58" spans="7:43" ht="15.75" hidden="1">
      <c r="G58" s="112"/>
      <c r="H58" s="112"/>
      <c r="I58" s="11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7:54" ht="15.75" hidden="1">
      <c r="G59" s="112"/>
      <c r="H59" s="112"/>
      <c r="I59" s="112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S59" s="15"/>
      <c r="AT59" s="14"/>
      <c r="AU59" s="14"/>
      <c r="AV59" s="14"/>
      <c r="AW59" s="14"/>
      <c r="AX59" s="14"/>
      <c r="AY59" s="14"/>
      <c r="AZ59" s="14"/>
      <c r="BA59" s="14"/>
      <c r="BB59" s="14"/>
    </row>
    <row r="60" spans="2:54" ht="15.75" hidden="1">
      <c r="B60" s="114"/>
      <c r="C60" s="114"/>
      <c r="D60" s="23"/>
      <c r="E60" s="23"/>
      <c r="F60" s="114"/>
      <c r="G60" s="1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</row>
    <row r="61" spans="2:81" ht="15.75" hidden="1">
      <c r="B61" s="114"/>
      <c r="C61" s="114"/>
      <c r="D61" s="23"/>
      <c r="E61" s="23"/>
      <c r="F61" s="114"/>
      <c r="G61" s="1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BY61" s="14"/>
      <c r="BZ61" s="14"/>
      <c r="CA61" s="14"/>
      <c r="CB61" s="14"/>
      <c r="CC61" s="14"/>
    </row>
    <row r="62" spans="2:81" ht="15.75" hidden="1">
      <c r="B62" s="114"/>
      <c r="C62" s="114"/>
      <c r="D62" s="23"/>
      <c r="E62" s="23"/>
      <c r="F62" s="114"/>
      <c r="G62" s="1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BY62" s="14"/>
      <c r="BZ62" s="14"/>
      <c r="CA62" s="14"/>
      <c r="CB62" s="14"/>
      <c r="CC62" s="14"/>
    </row>
    <row r="63" spans="11:43" ht="15.75" hidden="1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3:43" ht="15.75" hidden="1">
      <c r="C64" s="114"/>
      <c r="D64" s="23"/>
      <c r="E64" s="23"/>
      <c r="F64" s="1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1:43" ht="15.75" hidden="1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ht="15.75" hidden="1"/>
    <row r="67" spans="2:6" ht="15.75" hidden="1">
      <c r="B67" s="114"/>
      <c r="C67" s="114"/>
      <c r="D67" s="23"/>
      <c r="E67" s="23"/>
      <c r="F67" s="114"/>
    </row>
    <row r="68" spans="3:6" ht="15.75" hidden="1">
      <c r="C68" s="114"/>
      <c r="D68" s="23"/>
      <c r="E68" s="23"/>
      <c r="F68" s="114"/>
    </row>
    <row r="69" spans="2:6" ht="15.75" hidden="1">
      <c r="B69" s="114"/>
      <c r="C69" s="114"/>
      <c r="D69" s="23"/>
      <c r="E69" s="23"/>
      <c r="F69" s="114"/>
    </row>
    <row r="70" ht="15.75" hidden="1"/>
    <row r="71" ht="15.75" hidden="1">
      <c r="BN71" s="12" t="s">
        <v>13</v>
      </c>
    </row>
    <row r="72" ht="15.75" hidden="1"/>
    <row r="73" ht="15.75" hidden="1"/>
    <row r="74" ht="15.75" hidden="1"/>
  </sheetData>
  <sheetProtection password="A172" sheet="1" objects="1" scenarios="1" selectLockedCells="1"/>
  <mergeCells count="4">
    <mergeCell ref="C8:E8"/>
    <mergeCell ref="C9:E9"/>
    <mergeCell ref="C10:E10"/>
    <mergeCell ref="B6:C6"/>
  </mergeCells>
  <conditionalFormatting sqref="B30:E30">
    <cfRule type="cellIs" priority="1" dxfId="0" operator="equal" stopIfTrue="1">
      <formula>"Quantidade maior que total de clientes"</formula>
    </cfRule>
    <cfRule type="cellIs" priority="2" dxfId="0" operator="equal" stopIfTrue="1">
      <formula>"Campo *QUANTIDADE DE TITULARES* é obrigatório"</formula>
    </cfRule>
  </conditionalFormatting>
  <conditionalFormatting sqref="B34:E38">
    <cfRule type="cellIs" priority="3" dxfId="0" operator="equal" stopIfTrue="1">
      <formula>"Cobertura Dental: Quantidade maior que total de clientes."</formula>
    </cfRule>
  </conditionalFormatting>
  <conditionalFormatting sqref="B32:E32">
    <cfRule type="cellIs" priority="4" dxfId="0" operator="equal" stopIfTrue="1">
      <formula>"Quantidade maior que total de clientes"</formula>
    </cfRule>
    <cfRule type="cellIs" priority="5" dxfId="0" operator="equal" stopIfTrue="1">
      <formula>"Quantidade maior que total de clientes"</formula>
    </cfRule>
    <cfRule type="cellIs" priority="6" dxfId="0" operator="equal" stopIfTrue="1">
      <formula>"Campo *QUANTIDADE DE TITULARES* é obrigatório"</formula>
    </cfRule>
  </conditionalFormatting>
  <dataValidations count="1">
    <dataValidation type="whole" operator="greaterThan" allowBlank="1" showInputMessage="1" showErrorMessage="1" errorTitle="Atenção !" error="Quantidade de Titulares não pode ser igual a zero." sqref="E29">
      <formula1>0</formula1>
    </dataValidation>
  </dataValidations>
  <printOptions/>
  <pageMargins left="0.787401575" right="0.787401575" top="0.984251969" bottom="0.984251969" header="0.492125985" footer="0.492125985"/>
  <pageSetup horizontalDpi="1200" verticalDpi="12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IQ34"/>
  <sheetViews>
    <sheetView showGridLines="0" showZeros="0" zoomScale="80" zoomScaleNormal="80" zoomScalePageLayoutView="0" workbookViewId="0" topLeftCell="A1">
      <selection activeCell="C14" sqref="C14"/>
    </sheetView>
  </sheetViews>
  <sheetFormatPr defaultColWidth="0" defaultRowHeight="0" customHeight="1" zeroHeight="1"/>
  <cols>
    <col min="1" max="1" width="3.140625" style="69" bestFit="1" customWidth="1"/>
    <col min="2" max="2" width="15.7109375" style="2" customWidth="1"/>
    <col min="3" max="5" width="18.7109375" style="2" customWidth="1"/>
    <col min="6" max="6" width="7.421875" style="2" customWidth="1"/>
    <col min="7" max="7" width="4.7109375" style="2" hidden="1" customWidth="1"/>
    <col min="8" max="8" width="7.421875" style="2" customWidth="1"/>
    <col min="9" max="9" width="9.00390625" style="2" customWidth="1"/>
    <col min="10" max="10" width="9.7109375" style="2" customWidth="1"/>
    <col min="11" max="11" width="7.421875" style="2" customWidth="1"/>
    <col min="12" max="12" width="9.28125" style="2" customWidth="1"/>
    <col min="13" max="13" width="12.7109375" style="2" customWidth="1"/>
    <col min="14" max="14" width="7.421875" style="3" customWidth="1"/>
    <col min="15" max="15" width="8.7109375" style="3" customWidth="1"/>
    <col min="16" max="16" width="15.7109375" style="3" customWidth="1"/>
    <col min="17" max="17" width="2.7109375" style="3" customWidth="1"/>
    <col min="18" max="19" width="9.140625" style="3" hidden="1" customWidth="1"/>
    <col min="20" max="20" width="9.140625" style="43" hidden="1" customWidth="1"/>
    <col min="21" max="255" width="9.140625" style="3" hidden="1" customWidth="1"/>
    <col min="256" max="16384" width="5.7109375" style="3" hidden="1" customWidth="1"/>
  </cols>
  <sheetData>
    <row r="1" spans="1:20" s="69" customFormat="1" ht="17.25" thickTop="1">
      <c r="A1" s="52"/>
      <c r="B1" s="53"/>
      <c r="C1" s="53"/>
      <c r="D1" s="53"/>
      <c r="E1" s="53"/>
      <c r="F1" s="53"/>
      <c r="G1" s="53">
        <v>7</v>
      </c>
      <c r="H1" s="53"/>
      <c r="I1" s="53"/>
      <c r="J1" s="53"/>
      <c r="K1" s="53"/>
      <c r="L1" s="53"/>
      <c r="M1" s="53"/>
      <c r="N1" s="53"/>
      <c r="O1" s="53"/>
      <c r="P1" s="53"/>
      <c r="Q1" s="54"/>
      <c r="T1" s="70"/>
    </row>
    <row r="2" spans="1:20" s="69" customFormat="1" ht="15.75">
      <c r="A2" s="55"/>
      <c r="B2" s="56"/>
      <c r="C2" s="151"/>
      <c r="D2" s="151"/>
      <c r="E2" s="151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53"/>
      <c r="Q2" s="58"/>
      <c r="T2" s="70"/>
    </row>
    <row r="3" spans="1:20" s="69" customFormat="1" ht="16.5" customHeight="1">
      <c r="A3" s="55"/>
      <c r="B3" s="56"/>
      <c r="C3" s="151"/>
      <c r="D3" s="151"/>
      <c r="E3" s="151"/>
      <c r="F3" s="152"/>
      <c r="G3" s="152"/>
      <c r="H3" s="152"/>
      <c r="I3" s="152"/>
      <c r="J3" s="152"/>
      <c r="K3" s="154"/>
      <c r="L3" s="154"/>
      <c r="M3" s="154"/>
      <c r="N3" s="154"/>
      <c r="O3" s="153"/>
      <c r="P3" s="153"/>
      <c r="Q3" s="58"/>
      <c r="T3" s="70"/>
    </row>
    <row r="4" spans="1:20" s="69" customFormat="1" ht="16.5" customHeight="1">
      <c r="A4" s="55"/>
      <c r="B4" s="56"/>
      <c r="C4" s="151"/>
      <c r="D4" s="151"/>
      <c r="E4" s="151"/>
      <c r="F4" s="152"/>
      <c r="G4" s="152"/>
      <c r="H4" s="152"/>
      <c r="I4" s="152"/>
      <c r="J4" s="152"/>
      <c r="K4" s="154"/>
      <c r="L4" s="154"/>
      <c r="M4" s="154"/>
      <c r="N4" s="154"/>
      <c r="O4" s="153"/>
      <c r="P4" s="153"/>
      <c r="Q4" s="58"/>
      <c r="T4" s="70"/>
    </row>
    <row r="5" spans="1:20" s="69" customFormat="1" ht="17.25" thickBot="1">
      <c r="A5" s="55"/>
      <c r="B5" s="56"/>
      <c r="C5" s="56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/>
      <c r="T5" s="70"/>
    </row>
    <row r="6" spans="1:20" s="69" customFormat="1" ht="17.25" hidden="1" thickBot="1">
      <c r="A6" s="55"/>
      <c r="B6" s="32"/>
      <c r="C6" s="32"/>
      <c r="D6" s="32"/>
      <c r="E6" s="32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T6" s="70"/>
    </row>
    <row r="7" spans="1:20" s="69" customFormat="1" ht="23.25" customHeight="1" thickBot="1">
      <c r="A7" s="55"/>
      <c r="B7" s="376" t="s">
        <v>37</v>
      </c>
      <c r="C7" s="377"/>
      <c r="D7" s="377"/>
      <c r="E7" s="155">
        <f>Simulador_COM_COPART!D6</f>
        <v>43745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T7" s="70"/>
    </row>
    <row r="8" spans="1:20" s="69" customFormat="1" ht="17.25" thickBot="1">
      <c r="A8" s="55"/>
      <c r="B8" s="56"/>
      <c r="C8" s="56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T8" s="70"/>
    </row>
    <row r="9" spans="1:20" s="69" customFormat="1" ht="17.25" hidden="1" thickBot="1">
      <c r="A9" s="55"/>
      <c r="B9" s="32"/>
      <c r="C9" s="32"/>
      <c r="D9" s="32"/>
      <c r="E9" s="32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T9" s="70"/>
    </row>
    <row r="10" spans="1:20" s="69" customFormat="1" ht="34.5" customHeight="1">
      <c r="A10" s="55"/>
      <c r="B10" s="385" t="s">
        <v>30</v>
      </c>
      <c r="C10" s="388" t="s">
        <v>71</v>
      </c>
      <c r="D10" s="388"/>
      <c r="E10" s="389"/>
      <c r="F10" s="71"/>
      <c r="G10" s="71"/>
      <c r="H10" s="65"/>
      <c r="I10" s="65"/>
      <c r="J10" s="65"/>
      <c r="K10" s="65"/>
      <c r="L10" s="65"/>
      <c r="M10" s="65"/>
      <c r="N10" s="65"/>
      <c r="O10" s="65"/>
      <c r="P10" s="64"/>
      <c r="Q10" s="64"/>
      <c r="T10" s="70"/>
    </row>
    <row r="11" spans="1:20" s="69" customFormat="1" ht="21" customHeight="1">
      <c r="A11" s="55"/>
      <c r="B11" s="386"/>
      <c r="C11" s="390" t="s">
        <v>72</v>
      </c>
      <c r="D11" s="391"/>
      <c r="E11" s="392"/>
      <c r="F11" s="71"/>
      <c r="G11" s="71"/>
      <c r="H11" s="57"/>
      <c r="I11" s="57"/>
      <c r="J11" s="57"/>
      <c r="K11" s="57"/>
      <c r="L11" s="57"/>
      <c r="M11" s="57"/>
      <c r="N11" s="57"/>
      <c r="O11" s="57"/>
      <c r="P11" s="57"/>
      <c r="Q11" s="64"/>
      <c r="T11" s="70"/>
    </row>
    <row r="12" spans="1:20" s="69" customFormat="1" ht="21.75" customHeight="1" thickBot="1">
      <c r="A12" s="55"/>
      <c r="B12" s="386"/>
      <c r="C12" s="393" t="s">
        <v>17</v>
      </c>
      <c r="D12" s="394"/>
      <c r="E12" s="395"/>
      <c r="F12" s="71"/>
      <c r="G12" s="71"/>
      <c r="H12" s="65"/>
      <c r="I12" s="65"/>
      <c r="J12" s="65"/>
      <c r="K12" s="65"/>
      <c r="L12" s="65"/>
      <c r="M12" s="65"/>
      <c r="N12" s="65"/>
      <c r="O12" s="65"/>
      <c r="P12" s="64"/>
      <c r="Q12" s="64"/>
      <c r="T12" s="70"/>
    </row>
    <row r="13" spans="1:251" s="147" customFormat="1" ht="21" customHeight="1" thickBot="1">
      <c r="A13" s="55"/>
      <c r="B13" s="387"/>
      <c r="C13" s="187" t="s">
        <v>43</v>
      </c>
      <c r="D13" s="188" t="s">
        <v>32</v>
      </c>
      <c r="E13" s="189" t="s">
        <v>1</v>
      </c>
      <c r="F13" s="71"/>
      <c r="G13" s="71"/>
      <c r="H13" s="65"/>
      <c r="I13" s="65"/>
      <c r="J13" s="65"/>
      <c r="K13" s="65"/>
      <c r="L13" s="65"/>
      <c r="M13" s="65"/>
      <c r="N13" s="65"/>
      <c r="O13" s="65"/>
      <c r="P13" s="64"/>
      <c r="Q13" s="64"/>
      <c r="R13" s="69"/>
      <c r="S13" s="69"/>
      <c r="T13" s="146" t="s">
        <v>84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</row>
    <row r="14" spans="1:20" s="69" customFormat="1" ht="21.75" customHeight="1" thickBot="1" thickTop="1">
      <c r="A14" s="60">
        <v>6</v>
      </c>
      <c r="B14" s="159" t="s">
        <v>21</v>
      </c>
      <c r="C14" s="160"/>
      <c r="D14" s="158">
        <f>IF($C$24&lt;=1,"",T14)</f>
      </c>
      <c r="E14" s="165">
        <f>_xlfn.IFERROR(IF($C$24&lt;=1,"",ROUND(C14*D14,2)),"Inválido")</f>
      </c>
      <c r="F14" s="71"/>
      <c r="G14" s="34"/>
      <c r="H14" s="168" t="s">
        <v>41</v>
      </c>
      <c r="I14" s="169"/>
      <c r="J14" s="170"/>
      <c r="K14" s="171"/>
      <c r="L14" s="171"/>
      <c r="M14" s="171"/>
      <c r="N14" s="171"/>
      <c r="O14" s="171"/>
      <c r="P14" s="172">
        <f>C24</f>
        <v>0</v>
      </c>
      <c r="Q14" s="64"/>
      <c r="T14" s="148">
        <v>233.49</v>
      </c>
    </row>
    <row r="15" spans="1:20" s="69" customFormat="1" ht="21.75" customHeight="1">
      <c r="A15" s="60">
        <f>A14+1</f>
        <v>7</v>
      </c>
      <c r="B15" s="161" t="s">
        <v>22</v>
      </c>
      <c r="C15" s="162"/>
      <c r="D15" s="156">
        <f aca="true" t="shared" si="0" ref="D15:D23">IF($C$24&lt;=1,"",T15)</f>
      </c>
      <c r="E15" s="166">
        <f aca="true" t="shared" si="1" ref="E15:E23">_xlfn.IFERROR(IF($C$24&lt;=1,"",ROUND(C15*D15,2)),"Inválido")</f>
      </c>
      <c r="F15" s="71"/>
      <c r="G15" s="34"/>
      <c r="H15" s="65"/>
      <c r="I15" s="65"/>
      <c r="J15" s="65"/>
      <c r="K15" s="65"/>
      <c r="L15" s="59"/>
      <c r="M15" s="59"/>
      <c r="N15" s="59"/>
      <c r="O15" s="59"/>
      <c r="P15" s="64"/>
      <c r="Q15" s="64"/>
      <c r="T15" s="148">
        <v>340.89</v>
      </c>
    </row>
    <row r="16" spans="1:20" ht="21.75" customHeight="1" thickBot="1">
      <c r="A16" s="60">
        <f aca="true" t="shared" si="2" ref="A16:A23">A15+1</f>
        <v>8</v>
      </c>
      <c r="B16" s="161" t="s">
        <v>23</v>
      </c>
      <c r="C16" s="162"/>
      <c r="D16" s="156">
        <f t="shared" si="0"/>
      </c>
      <c r="E16" s="166">
        <f t="shared" si="1"/>
      </c>
      <c r="F16" s="71"/>
      <c r="G16" s="34"/>
      <c r="H16" s="59"/>
      <c r="I16" s="59"/>
      <c r="J16" s="59"/>
      <c r="K16" s="59"/>
      <c r="L16" s="59"/>
      <c r="M16" s="59"/>
      <c r="N16" s="59"/>
      <c r="O16" s="59"/>
      <c r="P16" s="64"/>
      <c r="Q16" s="64"/>
      <c r="T16" s="45">
        <v>412.47</v>
      </c>
    </row>
    <row r="17" spans="1:20" ht="21.75" customHeight="1" thickBot="1">
      <c r="A17" s="60">
        <f t="shared" si="2"/>
        <v>9</v>
      </c>
      <c r="B17" s="161" t="s">
        <v>24</v>
      </c>
      <c r="C17" s="162"/>
      <c r="D17" s="156">
        <f t="shared" si="0"/>
      </c>
      <c r="E17" s="166">
        <f t="shared" si="1"/>
      </c>
      <c r="F17" s="71"/>
      <c r="G17" s="34"/>
      <c r="H17" s="59"/>
      <c r="I17" s="59"/>
      <c r="J17" s="59"/>
      <c r="K17" s="59"/>
      <c r="L17" s="399" t="s">
        <v>40</v>
      </c>
      <c r="M17" s="400"/>
      <c r="N17" s="400"/>
      <c r="O17" s="400"/>
      <c r="P17" s="173">
        <f>E24</f>
        <v>0</v>
      </c>
      <c r="Q17" s="35"/>
      <c r="T17" s="45">
        <v>449.6</v>
      </c>
    </row>
    <row r="18" spans="1:20" s="69" customFormat="1" ht="21.75" customHeight="1">
      <c r="A18" s="60">
        <f t="shared" si="2"/>
        <v>10</v>
      </c>
      <c r="B18" s="161" t="s">
        <v>25</v>
      </c>
      <c r="C18" s="162"/>
      <c r="D18" s="156">
        <f t="shared" si="0"/>
      </c>
      <c r="E18" s="166">
        <f t="shared" si="1"/>
      </c>
      <c r="F18" s="71"/>
      <c r="G18" s="34"/>
      <c r="H18" s="59"/>
      <c r="I18" s="59"/>
      <c r="J18" s="59"/>
      <c r="K18" s="59"/>
      <c r="L18" s="59"/>
      <c r="M18" s="59"/>
      <c r="N18" s="59"/>
      <c r="O18" s="59"/>
      <c r="P18" s="64"/>
      <c r="Q18" s="64"/>
      <c r="T18" s="148">
        <v>481.08</v>
      </c>
    </row>
    <row r="19" spans="1:20" s="69" customFormat="1" ht="21.75" customHeight="1" thickBot="1">
      <c r="A19" s="60">
        <f t="shared" si="2"/>
        <v>11</v>
      </c>
      <c r="B19" s="161" t="s">
        <v>26</v>
      </c>
      <c r="C19" s="162"/>
      <c r="D19" s="156">
        <f t="shared" si="0"/>
      </c>
      <c r="E19" s="166">
        <f t="shared" si="1"/>
      </c>
      <c r="F19" s="71"/>
      <c r="G19" s="34"/>
      <c r="H19" s="59"/>
      <c r="I19" s="59"/>
      <c r="J19" s="62"/>
      <c r="K19" s="62"/>
      <c r="L19" s="59"/>
      <c r="M19" s="59"/>
      <c r="N19" s="59"/>
      <c r="O19" s="59"/>
      <c r="P19" s="59"/>
      <c r="Q19" s="64"/>
      <c r="T19" s="148">
        <v>514.75</v>
      </c>
    </row>
    <row r="20" spans="1:20" ht="21.75" customHeight="1">
      <c r="A20" s="60">
        <f t="shared" si="2"/>
        <v>12</v>
      </c>
      <c r="B20" s="161" t="s">
        <v>27</v>
      </c>
      <c r="C20" s="162"/>
      <c r="D20" s="156">
        <f t="shared" si="0"/>
      </c>
      <c r="E20" s="166">
        <f t="shared" si="1"/>
      </c>
      <c r="F20" s="71"/>
      <c r="G20" s="34"/>
      <c r="H20" s="396" t="s">
        <v>74</v>
      </c>
      <c r="I20" s="374"/>
      <c r="J20" s="374"/>
      <c r="K20" s="174" t="s">
        <v>34</v>
      </c>
      <c r="L20" s="372" t="s">
        <v>35</v>
      </c>
      <c r="M20" s="373"/>
      <c r="N20" s="374" t="s">
        <v>36</v>
      </c>
      <c r="O20" s="374"/>
      <c r="P20" s="375"/>
      <c r="Q20" s="64"/>
      <c r="T20" s="45">
        <v>571.38</v>
      </c>
    </row>
    <row r="21" spans="1:20" ht="21.75" customHeight="1" thickBot="1">
      <c r="A21" s="60">
        <f t="shared" si="2"/>
        <v>13</v>
      </c>
      <c r="B21" s="161" t="s">
        <v>28</v>
      </c>
      <c r="C21" s="162"/>
      <c r="D21" s="156">
        <f t="shared" si="0"/>
      </c>
      <c r="E21" s="166">
        <f t="shared" si="1"/>
      </c>
      <c r="F21" s="71"/>
      <c r="G21" s="34"/>
      <c r="H21" s="397"/>
      <c r="I21" s="398"/>
      <c r="J21" s="398"/>
      <c r="K21" s="175">
        <f>E28</f>
        <v>0</v>
      </c>
      <c r="L21" s="378">
        <v>10</v>
      </c>
      <c r="M21" s="379"/>
      <c r="N21" s="380">
        <f>K21*L21</f>
        <v>0</v>
      </c>
      <c r="O21" s="380"/>
      <c r="P21" s="381"/>
      <c r="Q21" s="64"/>
      <c r="T21" s="45">
        <v>679.94</v>
      </c>
    </row>
    <row r="22" spans="1:20" s="69" customFormat="1" ht="21.75" customHeight="1" thickBot="1">
      <c r="A22" s="60">
        <f t="shared" si="2"/>
        <v>14</v>
      </c>
      <c r="B22" s="161" t="s">
        <v>29</v>
      </c>
      <c r="C22" s="162"/>
      <c r="D22" s="156">
        <f t="shared" si="0"/>
      </c>
      <c r="E22" s="166">
        <f t="shared" si="1"/>
      </c>
      <c r="F22" s="71"/>
      <c r="G22" s="71"/>
      <c r="H22" s="149" t="s">
        <v>39</v>
      </c>
      <c r="I22" s="75"/>
      <c r="J22" s="75"/>
      <c r="K22" s="59"/>
      <c r="L22" s="59"/>
      <c r="M22" s="59"/>
      <c r="N22" s="73"/>
      <c r="O22" s="59"/>
      <c r="P22" s="59"/>
      <c r="Q22" s="64"/>
      <c r="T22" s="148">
        <v>931.52</v>
      </c>
    </row>
    <row r="23" spans="1:20" ht="21.75" customHeight="1" thickBot="1">
      <c r="A23" s="60">
        <f t="shared" si="2"/>
        <v>15</v>
      </c>
      <c r="B23" s="163" t="s">
        <v>31</v>
      </c>
      <c r="C23" s="164"/>
      <c r="D23" s="157">
        <f t="shared" si="0"/>
      </c>
      <c r="E23" s="167">
        <f t="shared" si="1"/>
      </c>
      <c r="F23" s="71"/>
      <c r="G23" s="71"/>
      <c r="H23" s="51"/>
      <c r="I23" s="64"/>
      <c r="J23" s="75"/>
      <c r="K23" s="75"/>
      <c r="L23" s="59"/>
      <c r="M23" s="176" t="s">
        <v>20</v>
      </c>
      <c r="N23" s="177"/>
      <c r="O23" s="177"/>
      <c r="P23" s="178">
        <f>P17+N21</f>
        <v>0</v>
      </c>
      <c r="Q23" s="35"/>
      <c r="T23" s="46">
        <v>1397.28</v>
      </c>
    </row>
    <row r="24" spans="1:19" ht="19.5" hidden="1" thickBot="1">
      <c r="A24" s="55"/>
      <c r="B24" s="38" t="s">
        <v>14</v>
      </c>
      <c r="C24" s="39">
        <f>SUM(C14:C23)</f>
        <v>0</v>
      </c>
      <c r="D24" s="39"/>
      <c r="E24" s="47">
        <f>SUM(E14:E23)</f>
        <v>0</v>
      </c>
      <c r="F24" s="34"/>
      <c r="G24" s="34"/>
      <c r="H24" s="36"/>
      <c r="I24" s="36"/>
      <c r="J24" s="36"/>
      <c r="K24" s="36"/>
      <c r="L24" s="382" t="s">
        <v>20</v>
      </c>
      <c r="M24" s="383"/>
      <c r="N24" s="383"/>
      <c r="O24" s="384"/>
      <c r="P24" s="37">
        <f>P17+N21</f>
        <v>0</v>
      </c>
      <c r="Q24" s="33"/>
      <c r="R24" s="5"/>
      <c r="S24" s="5"/>
    </row>
    <row r="25" spans="1:20" s="69" customFormat="1" ht="17.25">
      <c r="A25" s="55"/>
      <c r="B25" s="149" t="s">
        <v>33</v>
      </c>
      <c r="C25" s="61"/>
      <c r="D25" s="61"/>
      <c r="E25" s="61"/>
      <c r="F25" s="62"/>
      <c r="G25" s="62"/>
      <c r="H25" s="65"/>
      <c r="I25" s="65"/>
      <c r="J25" s="65"/>
      <c r="K25" s="65"/>
      <c r="L25" s="65"/>
      <c r="M25" s="65"/>
      <c r="N25" s="65"/>
      <c r="O25" s="65"/>
      <c r="P25" s="64"/>
      <c r="Q25" s="63"/>
      <c r="T25" s="70"/>
    </row>
    <row r="26" spans="1:20" s="69" customFormat="1" ht="18" thickBot="1">
      <c r="A26" s="55"/>
      <c r="B26" s="65"/>
      <c r="C26" s="65"/>
      <c r="D26" s="65"/>
      <c r="E26" s="65"/>
      <c r="F26" s="64"/>
      <c r="G26" s="59"/>
      <c r="H26" s="65"/>
      <c r="I26" s="65"/>
      <c r="J26" s="65"/>
      <c r="K26" s="65"/>
      <c r="L26" s="65"/>
      <c r="M26" s="65"/>
      <c r="N26" s="65"/>
      <c r="O26" s="65"/>
      <c r="P26" s="64"/>
      <c r="Q26" s="58"/>
      <c r="T26" s="70"/>
    </row>
    <row r="27" spans="1:20" s="69" customFormat="1" ht="18" hidden="1" thickBot="1">
      <c r="A27" s="55"/>
      <c r="B27" s="34"/>
      <c r="C27" s="34"/>
      <c r="D27" s="34"/>
      <c r="E27" s="34"/>
      <c r="F27" s="64"/>
      <c r="G27" s="150"/>
      <c r="H27" s="59"/>
      <c r="I27" s="59"/>
      <c r="J27" s="59"/>
      <c r="K27" s="59"/>
      <c r="L27" s="59"/>
      <c r="M27" s="71"/>
      <c r="N27" s="71"/>
      <c r="O27" s="71"/>
      <c r="P27" s="71"/>
      <c r="Q27" s="64"/>
      <c r="R27" s="64"/>
      <c r="T27" s="70"/>
    </row>
    <row r="28" spans="1:20" s="69" customFormat="1" ht="21.75" thickBot="1">
      <c r="A28" s="55"/>
      <c r="B28" s="179" t="s">
        <v>42</v>
      </c>
      <c r="C28" s="180"/>
      <c r="D28" s="181"/>
      <c r="E28" s="182"/>
      <c r="F28" s="64"/>
      <c r="G28" s="150"/>
      <c r="H28" s="59"/>
      <c r="I28" s="59"/>
      <c r="J28" s="59"/>
      <c r="K28" s="59"/>
      <c r="L28" s="59"/>
      <c r="M28" s="59"/>
      <c r="N28" s="59"/>
      <c r="O28" s="59"/>
      <c r="P28" s="59"/>
      <c r="Q28" s="64"/>
      <c r="R28" s="64"/>
      <c r="T28" s="70"/>
    </row>
    <row r="29" spans="1:20" s="69" customFormat="1" ht="15.75">
      <c r="A29" s="55"/>
      <c r="B29" s="59"/>
      <c r="C29" s="59"/>
      <c r="D29" s="59"/>
      <c r="E29" s="59"/>
      <c r="F29" s="64"/>
      <c r="G29" s="51"/>
      <c r="H29" s="71"/>
      <c r="I29" s="71"/>
      <c r="J29" s="71"/>
      <c r="K29" s="71"/>
      <c r="L29" s="64"/>
      <c r="M29" s="59"/>
      <c r="N29" s="59"/>
      <c r="O29" s="59"/>
      <c r="P29" s="59"/>
      <c r="Q29" s="64"/>
      <c r="R29" s="64"/>
      <c r="T29" s="70"/>
    </row>
    <row r="30" spans="1:20" s="69" customFormat="1" ht="15.75">
      <c r="A30" s="55"/>
      <c r="B30" s="59"/>
      <c r="C30" s="59"/>
      <c r="D30" s="59"/>
      <c r="E30" s="59"/>
      <c r="F30" s="64"/>
      <c r="G30" s="74"/>
      <c r="H30" s="59"/>
      <c r="I30" s="59"/>
      <c r="J30" s="59"/>
      <c r="K30" s="59"/>
      <c r="L30" s="64"/>
      <c r="M30" s="59"/>
      <c r="N30" s="59"/>
      <c r="O30" s="59"/>
      <c r="P30" s="59"/>
      <c r="Q30" s="64"/>
      <c r="R30" s="64"/>
      <c r="T30" s="70"/>
    </row>
    <row r="31" spans="1:20" s="69" customFormat="1" ht="15.75">
      <c r="A31" s="55"/>
      <c r="B31" s="76" t="s">
        <v>88</v>
      </c>
      <c r="C31" s="76"/>
      <c r="D31" s="76"/>
      <c r="E31" s="76"/>
      <c r="F31" s="64"/>
      <c r="G31" s="51"/>
      <c r="H31" s="59"/>
      <c r="I31" s="59"/>
      <c r="J31" s="59"/>
      <c r="K31" s="59"/>
      <c r="L31" s="64"/>
      <c r="M31" s="64"/>
      <c r="N31" s="59"/>
      <c r="O31" s="59"/>
      <c r="P31" s="59"/>
      <c r="Q31" s="63"/>
      <c r="T31" s="70"/>
    </row>
    <row r="32" spans="1:20" s="69" customFormat="1" ht="17.25">
      <c r="A32" s="55"/>
      <c r="B32" s="76"/>
      <c r="C32" s="76"/>
      <c r="D32" s="76"/>
      <c r="E32" s="76"/>
      <c r="F32" s="64"/>
      <c r="G32" s="51"/>
      <c r="H32" s="59"/>
      <c r="I32" s="59"/>
      <c r="J32" s="59"/>
      <c r="K32" s="59"/>
      <c r="L32" s="64"/>
      <c r="M32" s="64"/>
      <c r="N32" s="59"/>
      <c r="O32" s="59"/>
      <c r="P32" s="59"/>
      <c r="Q32" s="63"/>
      <c r="T32" s="70"/>
    </row>
    <row r="33" spans="1:20" s="69" customFormat="1" ht="17.25" thickBot="1">
      <c r="A33" s="77"/>
      <c r="B33" s="78"/>
      <c r="C33" s="78"/>
      <c r="D33" s="78"/>
      <c r="E33" s="78"/>
      <c r="F33" s="78"/>
      <c r="G33" s="78"/>
      <c r="H33" s="78"/>
      <c r="I33" s="79"/>
      <c r="J33" s="79"/>
      <c r="K33" s="79"/>
      <c r="L33" s="79"/>
      <c r="M33" s="79"/>
      <c r="N33" s="78"/>
      <c r="O33" s="78"/>
      <c r="P33" s="78"/>
      <c r="Q33" s="80"/>
      <c r="T33" s="70"/>
    </row>
    <row r="34" spans="2:13" ht="16.5" hidden="1" thickTop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6.5" hidden="1" thickTop="1"/>
    <row r="36" ht="16.5" hidden="1" thickTop="1"/>
    <row r="37" ht="16.5" hidden="1" thickTop="1"/>
    <row r="38" ht="15.75" customHeight="1" hidden="1" thickTop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</sheetData>
  <sheetProtection password="A172" sheet="1" objects="1" scenarios="1" selectLockedCells="1"/>
  <mergeCells count="12">
    <mergeCell ref="H20:J21"/>
    <mergeCell ref="L17:O17"/>
    <mergeCell ref="L20:M20"/>
    <mergeCell ref="N20:P20"/>
    <mergeCell ref="B7:D7"/>
    <mergeCell ref="L21:M21"/>
    <mergeCell ref="N21:P21"/>
    <mergeCell ref="L24:O24"/>
    <mergeCell ref="B10:B13"/>
    <mergeCell ref="C10:E10"/>
    <mergeCell ref="C11:E11"/>
    <mergeCell ref="C12:E12"/>
  </mergeCells>
  <dataValidations count="2">
    <dataValidation type="whole" operator="lessThanOrEqual" allowBlank="1" showInputMessage="1" showErrorMessage="1" promptTitle="Atenção !" prompt="Quantidade de Titulares não pode ser igual a zero." errorTitle="Atenção !" error="Quantidade de Clientes maior do que o total informado" sqref="E28">
      <formula1>P14</formula1>
    </dataValidation>
    <dataValidation type="whole" operator="equal" allowBlank="1" showInputMessage="1" showErrorMessage="1" errorTitle="Atenção !" error="Quantidade de Titulares não pode ser igua a zero." sqref="E29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4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IR43"/>
  <sheetViews>
    <sheetView showGridLines="0" showZeros="0" zoomScalePageLayoutView="0" workbookViewId="0" topLeftCell="A1">
      <selection activeCell="B2" sqref="B2"/>
    </sheetView>
  </sheetViews>
  <sheetFormatPr defaultColWidth="0" defaultRowHeight="12.75" zeroHeight="1"/>
  <cols>
    <col min="1" max="1" width="3.28125" style="1" customWidth="1"/>
    <col min="2" max="2" width="17.28125" style="2" customWidth="1"/>
    <col min="3" max="3" width="7.421875" style="2" hidden="1" customWidth="1"/>
    <col min="4" max="4" width="8.57421875" style="2" hidden="1" customWidth="1"/>
    <col min="5" max="5" width="9.7109375" style="2" hidden="1" customWidth="1"/>
    <col min="6" max="6" width="7.421875" style="2" customWidth="1"/>
    <col min="7" max="7" width="9.00390625" style="2" customWidth="1"/>
    <col min="8" max="8" width="15.8515625" style="2" customWidth="1"/>
    <col min="9" max="9" width="7.421875" style="2" customWidth="1"/>
    <col min="10" max="10" width="9.00390625" style="2" customWidth="1"/>
    <col min="11" max="11" width="15.8515625" style="2" customWidth="1"/>
    <col min="12" max="12" width="7.421875" style="3" customWidth="1"/>
    <col min="13" max="13" width="9.00390625" style="3" customWidth="1"/>
    <col min="14" max="14" width="15.8515625" style="3" customWidth="1"/>
    <col min="15" max="15" width="6.140625" style="3" customWidth="1"/>
    <col min="16" max="16" width="12.8515625" style="3" hidden="1" customWidth="1"/>
    <col min="17" max="18" width="16.8515625" style="3" hidden="1" customWidth="1"/>
    <col min="19" max="19" width="15.140625" style="3" hidden="1" customWidth="1"/>
    <col min="20" max="251" width="9.140625" style="3" hidden="1" customWidth="1"/>
    <col min="252" max="252" width="6.140625" style="3" hidden="1" customWidth="1"/>
    <col min="253" max="255" width="9.140625" style="3" hidden="1" customWidth="1"/>
    <col min="256" max="16384" width="6.140625" style="3" hidden="1" customWidth="1"/>
  </cols>
  <sheetData>
    <row r="1" spans="1:15" ht="17.25" thickTop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5.75">
      <c r="A2" s="55"/>
      <c r="B2" s="183"/>
      <c r="C2" s="21"/>
      <c r="D2" s="27"/>
      <c r="E2" s="27"/>
      <c r="F2" s="227"/>
      <c r="G2" s="227"/>
      <c r="H2" s="227"/>
      <c r="I2" s="227"/>
      <c r="J2" s="227"/>
      <c r="K2" s="227"/>
      <c r="L2" s="227"/>
      <c r="M2" s="228"/>
      <c r="N2" s="228"/>
      <c r="O2" s="58"/>
    </row>
    <row r="3" spans="1:15" ht="16.5" customHeight="1">
      <c r="A3" s="55"/>
      <c r="B3" s="183"/>
      <c r="C3" s="22"/>
      <c r="D3" s="28"/>
      <c r="E3" s="28"/>
      <c r="F3" s="227"/>
      <c r="G3" s="227"/>
      <c r="H3" s="227"/>
      <c r="I3" s="227"/>
      <c r="J3" s="227"/>
      <c r="K3" s="227"/>
      <c r="L3" s="229"/>
      <c r="M3" s="228"/>
      <c r="N3" s="228"/>
      <c r="O3" s="58"/>
    </row>
    <row r="4" spans="1:15" ht="16.5" customHeight="1">
      <c r="A4" s="55"/>
      <c r="B4" s="183"/>
      <c r="C4" s="22"/>
      <c r="D4" s="28"/>
      <c r="E4" s="28"/>
      <c r="F4" s="227"/>
      <c r="G4" s="227"/>
      <c r="H4" s="227"/>
      <c r="I4" s="227"/>
      <c r="J4" s="227"/>
      <c r="K4" s="227"/>
      <c r="L4" s="229"/>
      <c r="M4" s="228"/>
      <c r="N4" s="228"/>
      <c r="O4" s="58"/>
    </row>
    <row r="5" spans="1:15" s="29" customFormat="1" ht="17.25" thickBot="1">
      <c r="A5" s="55"/>
      <c r="B5" s="18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</row>
    <row r="6" spans="1:15" ht="18" customHeight="1" thickBot="1" thickTop="1">
      <c r="A6" s="55"/>
      <c r="B6" s="183"/>
      <c r="C6" s="411"/>
      <c r="D6" s="411"/>
      <c r="E6" s="412"/>
      <c r="F6" s="413" t="s">
        <v>58</v>
      </c>
      <c r="G6" s="414"/>
      <c r="H6" s="414"/>
      <c r="I6" s="414"/>
      <c r="J6" s="414"/>
      <c r="K6" s="414"/>
      <c r="L6" s="414"/>
      <c r="M6" s="414"/>
      <c r="N6" s="415"/>
      <c r="O6" s="58"/>
    </row>
    <row r="7" spans="1:15" ht="18" customHeight="1" thickTop="1">
      <c r="A7" s="55"/>
      <c r="B7" s="232" t="s">
        <v>47</v>
      </c>
      <c r="C7" s="192"/>
      <c r="D7" s="193"/>
      <c r="E7" s="194"/>
      <c r="F7" s="420" t="str">
        <f>Simulador_COM_COPART!C9</f>
        <v>Ambulatorial + Hospitalar com Obstetrícia</v>
      </c>
      <c r="G7" s="421"/>
      <c r="H7" s="421"/>
      <c r="I7" s="421"/>
      <c r="J7" s="421"/>
      <c r="K7" s="421"/>
      <c r="L7" s="421"/>
      <c r="M7" s="421"/>
      <c r="N7" s="422"/>
      <c r="O7" s="58"/>
    </row>
    <row r="8" spans="1:15" ht="18" customHeight="1">
      <c r="A8" s="55"/>
      <c r="B8" s="237" t="s">
        <v>48</v>
      </c>
      <c r="C8" s="238"/>
      <c r="D8" s="280"/>
      <c r="E8" s="239"/>
      <c r="F8" s="402" t="str">
        <f>Simulador_COM_COPART!C10</f>
        <v>Estadual</v>
      </c>
      <c r="G8" s="403"/>
      <c r="H8" s="403"/>
      <c r="I8" s="403"/>
      <c r="J8" s="403"/>
      <c r="K8" s="403"/>
      <c r="L8" s="403"/>
      <c r="M8" s="403"/>
      <c r="N8" s="404"/>
      <c r="O8" s="58"/>
    </row>
    <row r="9" spans="1:15" ht="18" customHeight="1">
      <c r="A9" s="55"/>
      <c r="B9" s="244" t="s">
        <v>46</v>
      </c>
      <c r="C9" s="243"/>
      <c r="D9" s="281"/>
      <c r="E9" s="281"/>
      <c r="F9" s="405" t="str">
        <f>Simulador_COM_COPART!C11</f>
        <v>UniPart Básico QC</v>
      </c>
      <c r="G9" s="405"/>
      <c r="H9" s="405"/>
      <c r="I9" s="405" t="str">
        <f>Simulador_COM_COPART!D11</f>
        <v>UniPart Básico QP</v>
      </c>
      <c r="J9" s="405"/>
      <c r="K9" s="405"/>
      <c r="L9" s="405" t="str">
        <f>Simulador_COM_COPART!E11</f>
        <v>UniPart Especial</v>
      </c>
      <c r="M9" s="405"/>
      <c r="N9" s="410"/>
      <c r="O9" s="58"/>
    </row>
    <row r="10" spans="1:15" ht="18" customHeight="1">
      <c r="A10" s="55"/>
      <c r="B10" s="244" t="s">
        <v>45</v>
      </c>
      <c r="C10" s="243"/>
      <c r="D10" s="281"/>
      <c r="E10" s="281"/>
      <c r="F10" s="405" t="str">
        <f>Simulador_COM_COPART!C12</f>
        <v>474.210/15-9</v>
      </c>
      <c r="G10" s="405"/>
      <c r="H10" s="405"/>
      <c r="I10" s="405" t="str">
        <f>Simulador_COM_COPART!D12</f>
        <v>474.215/15-0</v>
      </c>
      <c r="J10" s="405"/>
      <c r="K10" s="405"/>
      <c r="L10" s="405" t="str">
        <f>Simulador_COM_COPART!E12</f>
        <v>474.214/15-1</v>
      </c>
      <c r="M10" s="405"/>
      <c r="N10" s="410"/>
      <c r="O10" s="58"/>
    </row>
    <row r="11" spans="1:19" ht="18" customHeight="1" thickBot="1">
      <c r="A11" s="55"/>
      <c r="B11" s="244" t="s">
        <v>44</v>
      </c>
      <c r="C11" s="243"/>
      <c r="D11" s="281"/>
      <c r="E11" s="281"/>
      <c r="F11" s="405" t="str">
        <f>Simulador_COM_COPART!C13</f>
        <v>Quarto Coletivo</v>
      </c>
      <c r="G11" s="405"/>
      <c r="H11" s="405"/>
      <c r="I11" s="405" t="str">
        <f>Simulador_COM_COPART!D13</f>
        <v>Quarto Individual</v>
      </c>
      <c r="J11" s="405"/>
      <c r="K11" s="405"/>
      <c r="L11" s="405" t="str">
        <f>Simulador_COM_COPART!E13</f>
        <v>Quarto Individual</v>
      </c>
      <c r="M11" s="405"/>
      <c r="N11" s="410"/>
      <c r="O11" s="58"/>
      <c r="Q11" s="40" t="s">
        <v>60</v>
      </c>
      <c r="R11" s="40" t="s">
        <v>61</v>
      </c>
      <c r="S11" s="40" t="s">
        <v>62</v>
      </c>
    </row>
    <row r="12" spans="1:249" s="18" customFormat="1" ht="18" customHeight="1" thickBot="1">
      <c r="A12" s="55"/>
      <c r="B12" s="240" t="s">
        <v>73</v>
      </c>
      <c r="C12" s="241"/>
      <c r="D12" s="242"/>
      <c r="E12" s="241"/>
      <c r="F12" s="245" t="s">
        <v>0</v>
      </c>
      <c r="G12" s="246" t="s">
        <v>32</v>
      </c>
      <c r="H12" s="247" t="s">
        <v>1</v>
      </c>
      <c r="I12" s="247" t="s">
        <v>0</v>
      </c>
      <c r="J12" s="246" t="s">
        <v>32</v>
      </c>
      <c r="K12" s="247" t="s">
        <v>1</v>
      </c>
      <c r="L12" s="247" t="s">
        <v>0</v>
      </c>
      <c r="M12" s="246" t="s">
        <v>32</v>
      </c>
      <c r="N12" s="248" t="s">
        <v>1</v>
      </c>
      <c r="O12" s="58"/>
      <c r="P12" s="3"/>
      <c r="Q12" s="401" t="s">
        <v>84</v>
      </c>
      <c r="R12" s="401"/>
      <c r="S12" s="40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19" ht="18" customHeight="1" thickTop="1">
      <c r="A13" s="184">
        <v>6</v>
      </c>
      <c r="B13" s="233" t="s">
        <v>21</v>
      </c>
      <c r="C13" s="41"/>
      <c r="D13" s="40"/>
      <c r="E13" s="40"/>
      <c r="F13" s="249">
        <f>IF(Simulador_COM_COPART!C15="","",Simulador_COM_COPART!C15)</f>
      </c>
      <c r="G13" s="250">
        <f>IF($P$23&lt;=1,"",Q13)</f>
      </c>
      <c r="H13" s="250">
        <f>_xlfn.IFERROR(IF(F13="","",ROUND(F13*G13,2)),"Inválido")</f>
      </c>
      <c r="I13" s="251">
        <f>IF(Simulador_COM_COPART!D15="","",Simulador_COM_COPART!D15)</f>
      </c>
      <c r="J13" s="250">
        <f>IF($P$23&lt;=1,"",R13)</f>
      </c>
      <c r="K13" s="250">
        <f>_xlfn.IFERROR(IF(I13="","",ROUND(I13*J13,2)),"Inválido")</f>
      </c>
      <c r="L13" s="251">
        <f>IF(Simulador_COM_COPART!E15="","",Simulador_COM_COPART!E15)</f>
      </c>
      <c r="M13" s="250">
        <f>IF($P$23&lt;=1,"",S13)</f>
      </c>
      <c r="N13" s="252">
        <f>_xlfn.IFERROR(IF(L13="","",ROUND(L13*M13,2)),"Inválido")</f>
      </c>
      <c r="O13" s="58"/>
      <c r="Q13" s="40">
        <v>156.85</v>
      </c>
      <c r="R13" s="40">
        <v>179.79</v>
      </c>
      <c r="S13" s="40">
        <v>211.22</v>
      </c>
    </row>
    <row r="14" spans="1:19" ht="18" customHeight="1">
      <c r="A14" s="184">
        <f aca="true" t="shared" si="0" ref="A14:A22">A13+1</f>
        <v>7</v>
      </c>
      <c r="B14" s="234" t="s">
        <v>22</v>
      </c>
      <c r="C14" s="190"/>
      <c r="D14" s="191"/>
      <c r="E14" s="191"/>
      <c r="F14" s="253">
        <f>IF(Simulador_COM_COPART!C16="","",Simulador_COM_COPART!C16)</f>
      </c>
      <c r="G14" s="254">
        <f aca="true" t="shared" si="1" ref="G14:G22">IF($P$23&lt;=1,"",Q14)</f>
      </c>
      <c r="H14" s="254">
        <f aca="true" t="shared" si="2" ref="H14:H22">_xlfn.IFERROR(IF(F14="","",ROUND(F14*G14,2)),"Inválido")</f>
      </c>
      <c r="I14" s="255">
        <f>IF(Simulador_COM_COPART!D16="","",Simulador_COM_COPART!D16)</f>
      </c>
      <c r="J14" s="254">
        <f aca="true" t="shared" si="3" ref="J14:J22">IF($P$23&lt;=1,"",R14)</f>
      </c>
      <c r="K14" s="254">
        <f aca="true" t="shared" si="4" ref="K14:K22">_xlfn.IFERROR(IF(I14="","",ROUND(I14*J14,2)),"Inválido")</f>
      </c>
      <c r="L14" s="255">
        <f>IF(Simulador_COM_COPART!E16="","",Simulador_COM_COPART!E16)</f>
      </c>
      <c r="M14" s="254">
        <f aca="true" t="shared" si="5" ref="M14:M22">IF($P$23&lt;=1,"",S14)</f>
      </c>
      <c r="N14" s="256">
        <f aca="true" t="shared" si="6" ref="N14:N22">_xlfn.IFERROR(IF(L14="","",ROUND(L14*M14,2)),"Inválido")</f>
      </c>
      <c r="O14" s="58"/>
      <c r="Q14" s="40">
        <v>211.75</v>
      </c>
      <c r="R14" s="40">
        <v>242.72</v>
      </c>
      <c r="S14" s="40">
        <v>285.15</v>
      </c>
    </row>
    <row r="15" spans="1:19" ht="18" customHeight="1">
      <c r="A15" s="184">
        <f t="shared" si="0"/>
        <v>8</v>
      </c>
      <c r="B15" s="235" t="s">
        <v>23</v>
      </c>
      <c r="C15" s="42"/>
      <c r="D15" s="31"/>
      <c r="E15" s="31"/>
      <c r="F15" s="257">
        <f>IF(Simulador_COM_COPART!C17="","",Simulador_COM_COPART!C17)</f>
      </c>
      <c r="G15" s="258">
        <f t="shared" si="1"/>
      </c>
      <c r="H15" s="258">
        <f t="shared" si="2"/>
      </c>
      <c r="I15" s="259">
        <f>IF(Simulador_COM_COPART!D17="","",Simulador_COM_COPART!D17)</f>
      </c>
      <c r="J15" s="258">
        <f t="shared" si="3"/>
      </c>
      <c r="K15" s="258">
        <f t="shared" si="4"/>
      </c>
      <c r="L15" s="259">
        <f>IF(Simulador_COM_COPART!E17="","",Simulador_COM_COPART!E17)</f>
      </c>
      <c r="M15" s="258">
        <f t="shared" si="5"/>
      </c>
      <c r="N15" s="260">
        <f t="shared" si="6"/>
      </c>
      <c r="O15" s="58"/>
      <c r="Q15" s="40">
        <v>232.93</v>
      </c>
      <c r="R15" s="40">
        <v>266.99</v>
      </c>
      <c r="S15" s="40">
        <v>313.67</v>
      </c>
    </row>
    <row r="16" spans="1:19" ht="18" customHeight="1">
      <c r="A16" s="184">
        <f t="shared" si="0"/>
        <v>9</v>
      </c>
      <c r="B16" s="234" t="s">
        <v>24</v>
      </c>
      <c r="C16" s="190"/>
      <c r="D16" s="191"/>
      <c r="E16" s="191"/>
      <c r="F16" s="253">
        <f>IF(Simulador_COM_COPART!C18="","",Simulador_COM_COPART!C18)</f>
      </c>
      <c r="G16" s="254">
        <f t="shared" si="1"/>
      </c>
      <c r="H16" s="254">
        <f t="shared" si="2"/>
      </c>
      <c r="I16" s="255">
        <f>IF(Simulador_COM_COPART!D18="","",Simulador_COM_COPART!D18)</f>
      </c>
      <c r="J16" s="254">
        <f t="shared" si="3"/>
      </c>
      <c r="K16" s="254">
        <f t="shared" si="4"/>
      </c>
      <c r="L16" s="255">
        <f>IF(Simulador_COM_COPART!E18="","",Simulador_COM_COPART!E18)</f>
      </c>
      <c r="M16" s="254">
        <f t="shared" si="5"/>
      </c>
      <c r="N16" s="256">
        <f t="shared" si="6"/>
      </c>
      <c r="O16" s="58"/>
      <c r="Q16" s="40">
        <v>256.22</v>
      </c>
      <c r="R16" s="40">
        <v>293.69</v>
      </c>
      <c r="S16" s="40">
        <v>345.04</v>
      </c>
    </row>
    <row r="17" spans="1:19" ht="18" customHeight="1">
      <c r="A17" s="184">
        <f t="shared" si="0"/>
        <v>10</v>
      </c>
      <c r="B17" s="235" t="s">
        <v>25</v>
      </c>
      <c r="C17" s="42"/>
      <c r="D17" s="31"/>
      <c r="E17" s="31"/>
      <c r="F17" s="257">
        <f>IF(Simulador_COM_COPART!C19="","",Simulador_COM_COPART!C19)</f>
      </c>
      <c r="G17" s="258">
        <f t="shared" si="1"/>
      </c>
      <c r="H17" s="258">
        <f t="shared" si="2"/>
      </c>
      <c r="I17" s="259">
        <f>IF(Simulador_COM_COPART!D19="","",Simulador_COM_COPART!D19)</f>
      </c>
      <c r="J17" s="258">
        <f t="shared" si="3"/>
      </c>
      <c r="K17" s="258">
        <f t="shared" si="4"/>
      </c>
      <c r="L17" s="259">
        <f>IF(Simulador_COM_COPART!E19="","",Simulador_COM_COPART!E19)</f>
      </c>
      <c r="M17" s="258">
        <f t="shared" si="5"/>
      </c>
      <c r="N17" s="260">
        <f t="shared" si="6"/>
      </c>
      <c r="O17" s="58"/>
      <c r="Q17" s="40">
        <v>263.91</v>
      </c>
      <c r="R17" s="40">
        <v>302.5</v>
      </c>
      <c r="S17" s="40">
        <v>355.39</v>
      </c>
    </row>
    <row r="18" spans="1:19" ht="18" customHeight="1">
      <c r="A18" s="184">
        <f t="shared" si="0"/>
        <v>11</v>
      </c>
      <c r="B18" s="234" t="s">
        <v>26</v>
      </c>
      <c r="C18" s="190"/>
      <c r="D18" s="191"/>
      <c r="E18" s="191"/>
      <c r="F18" s="253">
        <f>IF(Simulador_COM_COPART!C20="","",Simulador_COM_COPART!C20)</f>
      </c>
      <c r="G18" s="254">
        <f t="shared" si="1"/>
      </c>
      <c r="H18" s="254">
        <f t="shared" si="2"/>
      </c>
      <c r="I18" s="255">
        <f>IF(Simulador_COM_COPART!D20="","",Simulador_COM_COPART!D20)</f>
      </c>
      <c r="J18" s="254">
        <f t="shared" si="3"/>
      </c>
      <c r="K18" s="254">
        <f t="shared" si="4"/>
      </c>
      <c r="L18" s="255">
        <f>IF(Simulador_COM_COPART!E20="","",Simulador_COM_COPART!E20)</f>
      </c>
      <c r="M18" s="254">
        <f t="shared" si="5"/>
      </c>
      <c r="N18" s="256">
        <f t="shared" si="6"/>
      </c>
      <c r="O18" s="58"/>
      <c r="Q18" s="40">
        <v>271.83</v>
      </c>
      <c r="R18" s="40">
        <v>311.58</v>
      </c>
      <c r="S18" s="40">
        <v>366.05</v>
      </c>
    </row>
    <row r="19" spans="1:19" ht="18" customHeight="1">
      <c r="A19" s="184">
        <f t="shared" si="0"/>
        <v>12</v>
      </c>
      <c r="B19" s="235" t="s">
        <v>27</v>
      </c>
      <c r="C19" s="42"/>
      <c r="D19" s="31"/>
      <c r="E19" s="31"/>
      <c r="F19" s="257">
        <f>IF(Simulador_COM_COPART!C21="","",Simulador_COM_COPART!C21)</f>
      </c>
      <c r="G19" s="258">
        <f t="shared" si="1"/>
      </c>
      <c r="H19" s="258">
        <f t="shared" si="2"/>
      </c>
      <c r="I19" s="259">
        <f>IF(Simulador_COM_COPART!D21="","",Simulador_COM_COPART!D21)</f>
      </c>
      <c r="J19" s="258">
        <f t="shared" si="3"/>
      </c>
      <c r="K19" s="258">
        <f t="shared" si="4"/>
      </c>
      <c r="L19" s="259">
        <f>IF(Simulador_COM_COPART!E21="","",Simulador_COM_COPART!E21)</f>
      </c>
      <c r="M19" s="258">
        <f t="shared" si="5"/>
      </c>
      <c r="N19" s="260">
        <f t="shared" si="6"/>
      </c>
      <c r="O19" s="58"/>
      <c r="Q19" s="40">
        <v>384.23</v>
      </c>
      <c r="R19" s="40">
        <v>440.42</v>
      </c>
      <c r="S19" s="40">
        <v>517.41</v>
      </c>
    </row>
    <row r="20" spans="1:19" ht="18" customHeight="1">
      <c r="A20" s="184">
        <f t="shared" si="0"/>
        <v>13</v>
      </c>
      <c r="B20" s="234" t="s">
        <v>28</v>
      </c>
      <c r="C20" s="190"/>
      <c r="D20" s="191"/>
      <c r="E20" s="191"/>
      <c r="F20" s="253">
        <f>IF(Simulador_COM_COPART!C22="","",Simulador_COM_COPART!C22)</f>
      </c>
      <c r="G20" s="254">
        <f t="shared" si="1"/>
      </c>
      <c r="H20" s="254">
        <f t="shared" si="2"/>
      </c>
      <c r="I20" s="255">
        <f>IF(Simulador_COM_COPART!D22="","",Simulador_COM_COPART!D22)</f>
      </c>
      <c r="J20" s="254">
        <f t="shared" si="3"/>
      </c>
      <c r="K20" s="254">
        <f t="shared" si="4"/>
      </c>
      <c r="L20" s="255">
        <f>IF(Simulador_COM_COPART!E22="","",Simulador_COM_COPART!E22)</f>
      </c>
      <c r="M20" s="254">
        <f t="shared" si="5"/>
      </c>
      <c r="N20" s="256">
        <f t="shared" si="6"/>
      </c>
      <c r="O20" s="58"/>
      <c r="Q20" s="40">
        <v>499.5</v>
      </c>
      <c r="R20" s="40">
        <v>572.55</v>
      </c>
      <c r="S20" s="40">
        <v>672.63</v>
      </c>
    </row>
    <row r="21" spans="1:19" ht="18" customHeight="1">
      <c r="A21" s="184">
        <f t="shared" si="0"/>
        <v>14</v>
      </c>
      <c r="B21" s="235" t="s">
        <v>29</v>
      </c>
      <c r="C21" s="42"/>
      <c r="D21" s="31"/>
      <c r="E21" s="31"/>
      <c r="F21" s="257">
        <f>IF(Simulador_COM_COPART!C23="","",Simulador_COM_COPART!C23)</f>
      </c>
      <c r="G21" s="258">
        <f t="shared" si="1"/>
      </c>
      <c r="H21" s="258">
        <f t="shared" si="2"/>
      </c>
      <c r="I21" s="259">
        <f>IF(Simulador_COM_COPART!D23="","",Simulador_COM_COPART!D23)</f>
      </c>
      <c r="J21" s="258">
        <f t="shared" si="3"/>
      </c>
      <c r="K21" s="258">
        <f t="shared" si="4"/>
      </c>
      <c r="L21" s="259">
        <f>IF(Simulador_COM_COPART!E23="","",Simulador_COM_COPART!E23)</f>
      </c>
      <c r="M21" s="258">
        <f t="shared" si="5"/>
      </c>
      <c r="N21" s="260">
        <f t="shared" si="6"/>
      </c>
      <c r="O21" s="58"/>
      <c r="Q21" s="40">
        <v>549.45</v>
      </c>
      <c r="R21" s="40">
        <v>629.81</v>
      </c>
      <c r="S21" s="40">
        <v>739.89</v>
      </c>
    </row>
    <row r="22" spans="1:19" ht="18" customHeight="1" thickBot="1">
      <c r="A22" s="184">
        <f t="shared" si="0"/>
        <v>15</v>
      </c>
      <c r="B22" s="236" t="s">
        <v>31</v>
      </c>
      <c r="C22" s="195"/>
      <c r="D22" s="196"/>
      <c r="E22" s="196"/>
      <c r="F22" s="261">
        <f>IF(Simulador_COM_COPART!C24="","",Simulador_COM_COPART!C24)</f>
      </c>
      <c r="G22" s="262">
        <f t="shared" si="1"/>
      </c>
      <c r="H22" s="262">
        <f t="shared" si="2"/>
      </c>
      <c r="I22" s="263">
        <f>IF(Simulador_COM_COPART!D24="","",Simulador_COM_COPART!D24)</f>
      </c>
      <c r="J22" s="262">
        <f t="shared" si="3"/>
      </c>
      <c r="K22" s="262">
        <f t="shared" si="4"/>
      </c>
      <c r="L22" s="263">
        <f>IF(Simulador_COM_COPART!E24="","",Simulador_COM_COPART!E24)</f>
      </c>
      <c r="M22" s="262">
        <f t="shared" si="5"/>
      </c>
      <c r="N22" s="264">
        <f t="shared" si="6"/>
      </c>
      <c r="O22" s="58"/>
      <c r="Q22" s="40">
        <v>941.09</v>
      </c>
      <c r="R22" s="40">
        <v>1078.74</v>
      </c>
      <c r="S22" s="40">
        <v>1267.28</v>
      </c>
    </row>
    <row r="23" spans="1:16" ht="18" thickBot="1" thickTop="1">
      <c r="A23" s="55"/>
      <c r="B23" s="269" t="s">
        <v>14</v>
      </c>
      <c r="C23" s="230">
        <f>SUM(C13:C22)</f>
        <v>0</v>
      </c>
      <c r="D23" s="231" t="s">
        <v>12</v>
      </c>
      <c r="E23" s="231">
        <f>SUM(E13:E22)</f>
        <v>0</v>
      </c>
      <c r="F23" s="265">
        <f>SUM(F13:F22)</f>
        <v>0</v>
      </c>
      <c r="G23" s="266" t="s">
        <v>12</v>
      </c>
      <c r="H23" s="266">
        <f>SUM(H13:H22)</f>
        <v>0</v>
      </c>
      <c r="I23" s="267">
        <f>SUM(I13:I22)</f>
        <v>0</v>
      </c>
      <c r="J23" s="266" t="s">
        <v>12</v>
      </c>
      <c r="K23" s="266">
        <f>SUM(K13:K22)</f>
        <v>0</v>
      </c>
      <c r="L23" s="267">
        <f>SUM(L13:L22)</f>
        <v>0</v>
      </c>
      <c r="M23" s="266" t="s">
        <v>12</v>
      </c>
      <c r="N23" s="268">
        <f>SUM(N13:N22)</f>
        <v>0</v>
      </c>
      <c r="O23" s="58"/>
      <c r="P23" s="44">
        <f>SUM(F23,I23,L23)</f>
        <v>0</v>
      </c>
    </row>
    <row r="24" spans="1:15" ht="18" thickBot="1" thickTop="1">
      <c r="A24" s="55"/>
      <c r="B24" s="279" t="s">
        <v>33</v>
      </c>
      <c r="C24" s="59"/>
      <c r="D24" s="59"/>
      <c r="E24" s="62"/>
      <c r="F24" s="62"/>
      <c r="G24" s="62"/>
      <c r="H24" s="62"/>
      <c r="I24" s="59"/>
      <c r="J24" s="59"/>
      <c r="K24" s="62"/>
      <c r="L24" s="59"/>
      <c r="M24" s="59"/>
      <c r="N24" s="59"/>
      <c r="O24" s="63"/>
    </row>
    <row r="25" spans="1:15" ht="18" thickBot="1">
      <c r="A25" s="55"/>
      <c r="B25" s="59"/>
      <c r="C25" s="64"/>
      <c r="D25" s="64"/>
      <c r="E25" s="64"/>
      <c r="F25" s="64"/>
      <c r="G25" s="64"/>
      <c r="H25" s="64"/>
      <c r="I25" s="64"/>
      <c r="J25" s="59"/>
      <c r="K25" s="62"/>
      <c r="L25" s="416" t="s">
        <v>40</v>
      </c>
      <c r="M25" s="417"/>
      <c r="N25" s="270">
        <f>SUM(E23,H23,K23,N23)</f>
        <v>0</v>
      </c>
      <c r="O25" s="58"/>
    </row>
    <row r="26" spans="1:15" ht="18" thickBot="1">
      <c r="A26" s="55"/>
      <c r="B26" s="65"/>
      <c r="C26" s="64"/>
      <c r="D26" s="64"/>
      <c r="E26" s="64"/>
      <c r="F26" s="64"/>
      <c r="G26" s="64"/>
      <c r="H26" s="59"/>
      <c r="I26" s="59"/>
      <c r="J26" s="59"/>
      <c r="K26" s="59"/>
      <c r="L26" s="66"/>
      <c r="M26" s="66"/>
      <c r="N26" s="66"/>
      <c r="O26" s="67"/>
    </row>
    <row r="27" spans="1:15" ht="18" thickBot="1">
      <c r="A27" s="55"/>
      <c r="B27" s="65"/>
      <c r="C27" s="64"/>
      <c r="D27" s="64"/>
      <c r="E27" s="64"/>
      <c r="F27" s="64"/>
      <c r="G27" s="406" t="s">
        <v>56</v>
      </c>
      <c r="H27" s="407"/>
      <c r="I27" s="407"/>
      <c r="J27" s="282" t="s">
        <v>34</v>
      </c>
      <c r="K27" s="408" t="s">
        <v>35</v>
      </c>
      <c r="L27" s="408"/>
      <c r="M27" s="408" t="s">
        <v>36</v>
      </c>
      <c r="N27" s="409"/>
      <c r="O27" s="58"/>
    </row>
    <row r="28" spans="1:15" ht="18" thickTop="1">
      <c r="A28" s="55"/>
      <c r="B28" s="65"/>
      <c r="C28" s="64"/>
      <c r="D28" s="64"/>
      <c r="E28" s="64"/>
      <c r="F28" s="64"/>
      <c r="G28" s="430" t="s">
        <v>53</v>
      </c>
      <c r="H28" s="431"/>
      <c r="I28" s="431"/>
      <c r="J28" s="271">
        <f>Simulador_COM_COPART!E31</f>
        <v>0</v>
      </c>
      <c r="K28" s="439">
        <v>15</v>
      </c>
      <c r="L28" s="439"/>
      <c r="M28" s="418">
        <f>J28*K28</f>
        <v>0</v>
      </c>
      <c r="N28" s="419"/>
      <c r="O28" s="58"/>
    </row>
    <row r="29" spans="1:15" ht="18" thickBot="1">
      <c r="A29" s="55"/>
      <c r="B29" s="59"/>
      <c r="C29" s="59"/>
      <c r="D29" s="64"/>
      <c r="E29" s="64"/>
      <c r="F29" s="64"/>
      <c r="G29" s="423" t="s">
        <v>54</v>
      </c>
      <c r="H29" s="424"/>
      <c r="I29" s="424"/>
      <c r="J29" s="272">
        <f>Simulador_COM_COPART!E33</f>
        <v>0</v>
      </c>
      <c r="K29" s="429">
        <v>10</v>
      </c>
      <c r="L29" s="429"/>
      <c r="M29" s="434">
        <f>J29*K29</f>
        <v>0</v>
      </c>
      <c r="N29" s="435"/>
      <c r="O29" s="58"/>
    </row>
    <row r="30" spans="1:252" ht="17.25" customHeight="1" thickBot="1">
      <c r="A30" s="55"/>
      <c r="B30" s="59"/>
      <c r="C30" s="185"/>
      <c r="D30" s="64"/>
      <c r="E30" s="64"/>
      <c r="F30" s="64"/>
      <c r="G30" s="64"/>
      <c r="H30" s="59"/>
      <c r="I30" s="59"/>
      <c r="J30" s="59"/>
      <c r="K30" s="59"/>
      <c r="L30" s="59"/>
      <c r="M30" s="59"/>
      <c r="N30" s="59"/>
      <c r="O30" s="63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</row>
    <row r="31" spans="1:252" ht="17.25" customHeight="1" thickBot="1">
      <c r="A31" s="55"/>
      <c r="B31" s="59"/>
      <c r="C31" s="185"/>
      <c r="D31" s="64"/>
      <c r="E31" s="64"/>
      <c r="F31" s="64"/>
      <c r="G31" s="64"/>
      <c r="H31" s="59"/>
      <c r="I31" s="59"/>
      <c r="J31" s="59"/>
      <c r="K31" s="432" t="s">
        <v>55</v>
      </c>
      <c r="L31" s="433"/>
      <c r="M31" s="433"/>
      <c r="N31" s="270">
        <f>M28+M29</f>
        <v>0</v>
      </c>
      <c r="O31" s="63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</row>
    <row r="32" spans="1:252" ht="17.25" customHeight="1" thickBot="1">
      <c r="A32" s="55"/>
      <c r="B32" s="59"/>
      <c r="C32" s="185"/>
      <c r="D32" s="64"/>
      <c r="E32" s="64"/>
      <c r="F32" s="64"/>
      <c r="G32" s="64"/>
      <c r="H32" s="59"/>
      <c r="I32" s="59"/>
      <c r="J32" s="59"/>
      <c r="K32" s="59"/>
      <c r="L32" s="59"/>
      <c r="M32" s="59"/>
      <c r="N32" s="59"/>
      <c r="O32" s="63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</row>
    <row r="33" spans="1:252" ht="17.25" customHeight="1" thickBot="1">
      <c r="A33" s="55"/>
      <c r="B33" s="59"/>
      <c r="C33" s="185"/>
      <c r="D33" s="64"/>
      <c r="E33" s="64"/>
      <c r="F33" s="64"/>
      <c r="G33" s="425" t="s">
        <v>68</v>
      </c>
      <c r="H33" s="426"/>
      <c r="I33" s="426"/>
      <c r="J33" s="282" t="s">
        <v>34</v>
      </c>
      <c r="K33" s="408" t="s">
        <v>35</v>
      </c>
      <c r="L33" s="408"/>
      <c r="M33" s="408" t="s">
        <v>36</v>
      </c>
      <c r="N33" s="409"/>
      <c r="O33" s="63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</row>
    <row r="34" spans="1:15" ht="18.75" thickBot="1" thickTop="1">
      <c r="A34" s="55"/>
      <c r="B34" s="71"/>
      <c r="C34" s="59"/>
      <c r="D34" s="64"/>
      <c r="E34" s="64"/>
      <c r="F34" s="64"/>
      <c r="G34" s="427"/>
      <c r="H34" s="428"/>
      <c r="I34" s="428"/>
      <c r="J34" s="273">
        <f>Simulador_COM_COPART!E29</f>
        <v>0</v>
      </c>
      <c r="K34" s="438">
        <v>10</v>
      </c>
      <c r="L34" s="438"/>
      <c r="M34" s="436">
        <f>K34*J34</f>
        <v>0</v>
      </c>
      <c r="N34" s="437"/>
      <c r="O34" s="58"/>
    </row>
    <row r="35" spans="1:15" ht="17.25">
      <c r="A35" s="55"/>
      <c r="B35" s="59"/>
      <c r="C35" s="59"/>
      <c r="D35" s="64"/>
      <c r="E35" s="64"/>
      <c r="F35" s="64"/>
      <c r="G35" s="279" t="s">
        <v>39</v>
      </c>
      <c r="H35" s="150"/>
      <c r="I35" s="279"/>
      <c r="J35" s="75"/>
      <c r="K35" s="75"/>
      <c r="L35" s="73"/>
      <c r="M35" s="59"/>
      <c r="N35" s="59"/>
      <c r="O35" s="63"/>
    </row>
    <row r="36" spans="1:15" ht="18" thickBot="1">
      <c r="A36" s="55"/>
      <c r="B36" s="59"/>
      <c r="C36" s="72"/>
      <c r="D36" s="64"/>
      <c r="E36" s="64"/>
      <c r="F36" s="64"/>
      <c r="G36" s="64"/>
      <c r="H36" s="150"/>
      <c r="I36" s="279"/>
      <c r="J36" s="75"/>
      <c r="K36" s="75"/>
      <c r="L36" s="73"/>
      <c r="M36" s="59"/>
      <c r="N36" s="59"/>
      <c r="O36" s="63"/>
    </row>
    <row r="37" spans="1:15" ht="18" thickBot="1">
      <c r="A37" s="55"/>
      <c r="B37" s="59"/>
      <c r="C37" s="64"/>
      <c r="D37" s="64"/>
      <c r="E37" s="64"/>
      <c r="F37" s="64"/>
      <c r="G37" s="64"/>
      <c r="H37" s="51"/>
      <c r="I37" s="51"/>
      <c r="J37" s="64"/>
      <c r="K37" s="432" t="s">
        <v>20</v>
      </c>
      <c r="L37" s="433"/>
      <c r="M37" s="433"/>
      <c r="N37" s="274">
        <f>N25+N31+M34</f>
        <v>0</v>
      </c>
      <c r="O37" s="63"/>
    </row>
    <row r="38" spans="1:15" ht="17.25">
      <c r="A38" s="55"/>
      <c r="B38" s="59"/>
      <c r="C38" s="64"/>
      <c r="D38" s="64"/>
      <c r="E38" s="64"/>
      <c r="F38" s="64"/>
      <c r="G38" s="64"/>
      <c r="H38" s="74"/>
      <c r="I38" s="74"/>
      <c r="J38" s="64"/>
      <c r="K38" s="75"/>
      <c r="L38" s="59"/>
      <c r="M38" s="59"/>
      <c r="N38" s="59"/>
      <c r="O38" s="58"/>
    </row>
    <row r="39" spans="1:15" s="69" customFormat="1" ht="15.75">
      <c r="A39" s="55"/>
      <c r="B39" s="76"/>
      <c r="C39" s="74"/>
      <c r="D39" s="75"/>
      <c r="E39" s="75"/>
      <c r="F39" s="64"/>
      <c r="G39" s="51"/>
      <c r="H39" s="51"/>
      <c r="I39" s="51"/>
      <c r="J39" s="64"/>
      <c r="K39" s="75"/>
      <c r="L39" s="59"/>
      <c r="M39" s="59"/>
      <c r="N39" s="59"/>
      <c r="O39" s="63"/>
    </row>
    <row r="40" spans="1:15" s="69" customFormat="1" ht="15.75">
      <c r="A40" s="55"/>
      <c r="B40" s="76"/>
      <c r="C40" s="74"/>
      <c r="D40" s="75"/>
      <c r="E40" s="75"/>
      <c r="F40" s="64"/>
      <c r="G40" s="51"/>
      <c r="H40" s="51"/>
      <c r="I40" s="51"/>
      <c r="J40" s="64"/>
      <c r="K40" s="75"/>
      <c r="L40" s="59"/>
      <c r="M40" s="59"/>
      <c r="N40" s="59"/>
      <c r="O40" s="63"/>
    </row>
    <row r="41" spans="1:15" s="69" customFormat="1" ht="15.75">
      <c r="A41" s="55"/>
      <c r="B41" s="186" t="s">
        <v>88</v>
      </c>
      <c r="C41" s="74"/>
      <c r="D41" s="75"/>
      <c r="E41" s="75"/>
      <c r="F41" s="64"/>
      <c r="G41" s="51"/>
      <c r="H41" s="51"/>
      <c r="I41" s="51"/>
      <c r="J41" s="64"/>
      <c r="K41" s="75"/>
      <c r="L41" s="59"/>
      <c r="M41" s="59"/>
      <c r="N41" s="59"/>
      <c r="O41" s="63"/>
    </row>
    <row r="42" spans="1:15" s="69" customFormat="1" ht="17.25" thickBot="1">
      <c r="A42" s="77"/>
      <c r="B42" s="78"/>
      <c r="C42" s="78"/>
      <c r="D42" s="78"/>
      <c r="E42" s="78"/>
      <c r="F42" s="78"/>
      <c r="G42" s="78"/>
      <c r="H42" s="78"/>
      <c r="I42" s="78"/>
      <c r="J42" s="79"/>
      <c r="K42" s="79"/>
      <c r="L42" s="78"/>
      <c r="M42" s="78"/>
      <c r="N42" s="78"/>
      <c r="O42" s="80"/>
    </row>
    <row r="43" spans="1:11" ht="16.5" hidden="1" thickTop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ht="16.5" hidden="1" thickTop="1"/>
    <row r="45" ht="16.5" hidden="1" thickTop="1"/>
    <row r="46" ht="16.5" hidden="1" thickTop="1"/>
    <row r="47" ht="16.5" hidden="1" thickTop="1"/>
    <row r="48" ht="16.5" hidden="1" thickTop="1"/>
    <row r="49" ht="16.5" hidden="1" thickTop="1"/>
    <row r="50" ht="16.5" hidden="1" thickTop="1"/>
    <row r="51" ht="16.5" hidden="1" thickTop="1"/>
    <row r="52" ht="16.5" hidden="1" thickTop="1"/>
    <row r="53" ht="16.5" hidden="1" thickTop="1"/>
    <row r="54" ht="16.5" hidden="1" thickTop="1"/>
    <row r="55" ht="16.5" hidden="1" thickTop="1"/>
  </sheetData>
  <sheetProtection password="A172" sheet="1" objects="1" scenarios="1" selectLockedCells="1" selectUnlockedCells="1"/>
  <mergeCells count="31">
    <mergeCell ref="K37:M37"/>
    <mergeCell ref="M29:N29"/>
    <mergeCell ref="M34:N34"/>
    <mergeCell ref="K34:L34"/>
    <mergeCell ref="K31:M31"/>
    <mergeCell ref="K28:L28"/>
    <mergeCell ref="G29:I29"/>
    <mergeCell ref="K33:L33"/>
    <mergeCell ref="M33:N33"/>
    <mergeCell ref="G33:I34"/>
    <mergeCell ref="K29:L29"/>
    <mergeCell ref="G28:I28"/>
    <mergeCell ref="L9:N9"/>
    <mergeCell ref="L10:N10"/>
    <mergeCell ref="C6:E6"/>
    <mergeCell ref="F6:N6"/>
    <mergeCell ref="L25:M25"/>
    <mergeCell ref="M28:N28"/>
    <mergeCell ref="I9:K9"/>
    <mergeCell ref="F7:N7"/>
    <mergeCell ref="I10:K10"/>
    <mergeCell ref="Q12:S12"/>
    <mergeCell ref="F8:N8"/>
    <mergeCell ref="F9:H9"/>
    <mergeCell ref="F10:H10"/>
    <mergeCell ref="F11:H11"/>
    <mergeCell ref="G27:I27"/>
    <mergeCell ref="M27:N27"/>
    <mergeCell ref="K27:L27"/>
    <mergeCell ref="I11:K11"/>
    <mergeCell ref="L11:N1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Unimed-Rio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m23965</dc:creator>
  <cp:keywords/>
  <dc:description/>
  <cp:lastModifiedBy>Celio Carvalho - Unidade de Produtos</cp:lastModifiedBy>
  <cp:lastPrinted>2019-09-19T13:21:49Z</cp:lastPrinted>
  <dcterms:created xsi:type="dcterms:W3CDTF">2006-09-13T12:55:47Z</dcterms:created>
  <dcterms:modified xsi:type="dcterms:W3CDTF">2019-09-19T14:30:32Z</dcterms:modified>
  <cp:category/>
  <cp:version/>
  <cp:contentType/>
  <cp:contentStatus/>
</cp:coreProperties>
</file>